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rudolfring/Documents/_Privat/_Immobilien/_Schnellbewertungen_Immobilien/Bussardstraße 2, RE/"/>
    </mc:Choice>
  </mc:AlternateContent>
  <xr:revisionPtr revIDLastSave="0" documentId="13_ncr:1_{58806B6A-2383-8542-A9CA-57D3C17DA4EC}" xr6:coauthVersionLast="47" xr6:coauthVersionMax="47" xr10:uidLastSave="{00000000-0000-0000-0000-000000000000}"/>
  <bookViews>
    <workbookView xWindow="-43320" yWindow="1240" windowWidth="40000" windowHeight="26460" xr2:uid="{00000000-000D-0000-FFFF-FFFF00000000}"/>
  </bookViews>
  <sheets>
    <sheet name="Prognose" sheetId="1" r:id="rId1"/>
    <sheet name="Historie" sheetId="2" r:id="rId2"/>
    <sheet name="Annahmen" sheetId="3" r:id="rId3"/>
    <sheet name="Quelle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2" l="1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I33" i="1"/>
  <c r="H33" i="1"/>
  <c r="C33" i="1"/>
  <c r="I32" i="1"/>
  <c r="H32" i="1"/>
  <c r="G32" i="1"/>
  <c r="C32" i="1"/>
  <c r="B32" i="1"/>
  <c r="I31" i="1"/>
  <c r="H31" i="1"/>
  <c r="G31" i="1"/>
  <c r="D31" i="1"/>
  <c r="D13" i="1" s="1"/>
  <c r="C31" i="1"/>
  <c r="B31" i="1"/>
  <c r="I30" i="1"/>
  <c r="H30" i="1"/>
  <c r="G30" i="1"/>
  <c r="C30" i="1"/>
  <c r="D30" i="1" s="1"/>
  <c r="D12" i="1" s="1"/>
  <c r="B30" i="1"/>
  <c r="I29" i="1"/>
  <c r="H29" i="1"/>
  <c r="G29" i="1"/>
  <c r="C29" i="1"/>
  <c r="D29" i="1" s="1"/>
  <c r="D11" i="1" s="1"/>
  <c r="B29" i="1"/>
  <c r="I28" i="1"/>
  <c r="H28" i="1"/>
  <c r="G28" i="1"/>
  <c r="C28" i="1"/>
  <c r="D28" i="1" s="1"/>
  <c r="D10" i="1" s="1"/>
  <c r="B28" i="1"/>
  <c r="I27" i="1"/>
  <c r="H27" i="1"/>
  <c r="G27" i="1"/>
  <c r="C27" i="1"/>
  <c r="B27" i="1"/>
  <c r="I26" i="1"/>
  <c r="H26" i="1"/>
  <c r="G26" i="1"/>
  <c r="C26" i="1"/>
  <c r="B26" i="1"/>
  <c r="I25" i="1"/>
  <c r="H25" i="1"/>
  <c r="G25" i="1"/>
  <c r="C25" i="1"/>
  <c r="B25" i="1"/>
  <c r="I24" i="1"/>
  <c r="H24" i="1"/>
  <c r="G24" i="1"/>
  <c r="C24" i="1"/>
  <c r="B24" i="1"/>
  <c r="I23" i="1"/>
  <c r="H23" i="1"/>
  <c r="G23" i="1"/>
  <c r="C23" i="1"/>
  <c r="B23" i="1"/>
  <c r="K22" i="1"/>
  <c r="J22" i="1"/>
  <c r="C15" i="1"/>
  <c r="C14" i="1"/>
  <c r="C13" i="1"/>
  <c r="G13" i="1" s="1"/>
  <c r="C12" i="1"/>
  <c r="F12" i="1" s="1"/>
  <c r="J30" i="1" s="1"/>
  <c r="C11" i="1"/>
  <c r="C10" i="1"/>
  <c r="C9" i="1"/>
  <c r="D27" i="1" s="1"/>
  <c r="D9" i="1" s="1"/>
  <c r="C8" i="1"/>
  <c r="C7" i="1"/>
  <c r="C6" i="1"/>
  <c r="C5" i="1"/>
  <c r="K4" i="1"/>
  <c r="J4" i="1"/>
  <c r="I4" i="1"/>
  <c r="H4" i="1"/>
  <c r="G4" i="1"/>
  <c r="F4" i="1"/>
  <c r="E4" i="1"/>
  <c r="J10" i="1" l="1"/>
  <c r="H10" i="1"/>
  <c r="I10" i="1"/>
  <c r="F10" i="1"/>
  <c r="J28" i="1" s="1"/>
  <c r="E10" i="1"/>
  <c r="G10" i="1"/>
  <c r="I5" i="1"/>
  <c r="I11" i="1"/>
  <c r="J11" i="1"/>
  <c r="G11" i="1"/>
  <c r="H11" i="1"/>
  <c r="F11" i="1"/>
  <c r="J29" i="1" s="1"/>
  <c r="I15" i="1"/>
  <c r="I7" i="1"/>
  <c r="I13" i="1"/>
  <c r="H13" i="1"/>
  <c r="J13" i="1"/>
  <c r="J12" i="1"/>
  <c r="H12" i="1"/>
  <c r="G12" i="1"/>
  <c r="I12" i="1"/>
  <c r="J9" i="1"/>
  <c r="I9" i="1"/>
  <c r="G9" i="1"/>
  <c r="H9" i="1"/>
  <c r="E9" i="1"/>
  <c r="F9" i="1"/>
  <c r="J27" i="1" s="1"/>
  <c r="E11" i="1"/>
  <c r="D26" i="1"/>
  <c r="D8" i="1" s="1"/>
  <c r="J8" i="1" s="1"/>
  <c r="E8" i="1"/>
  <c r="D25" i="1"/>
  <c r="D7" i="1" s="1"/>
  <c r="G7" i="1" s="1"/>
  <c r="G8" i="1"/>
  <c r="H7" i="1"/>
  <c r="F15" i="1"/>
  <c r="J33" i="1" s="1"/>
  <c r="E7" i="1"/>
  <c r="F8" i="1"/>
  <c r="J26" i="1" s="1"/>
  <c r="D33" i="1"/>
  <c r="D15" i="1" s="1"/>
  <c r="J15" i="1" s="1"/>
  <c r="D23" i="1"/>
  <c r="D5" i="1" s="1"/>
  <c r="J5" i="1" s="1"/>
  <c r="G5" i="1"/>
  <c r="H5" i="1"/>
  <c r="I6" i="1"/>
  <c r="J7" i="1"/>
  <c r="E12" i="1"/>
  <c r="F13" i="1"/>
  <c r="J31" i="1" s="1"/>
  <c r="H15" i="1"/>
  <c r="D32" i="1"/>
  <c r="D14" i="1" s="1"/>
  <c r="F7" i="1"/>
  <c r="J25" i="1" s="1"/>
  <c r="D24" i="1"/>
  <c r="D6" i="1" s="1"/>
  <c r="G6" i="1" s="1"/>
  <c r="F6" i="1"/>
  <c r="J24" i="1" s="1"/>
  <c r="H8" i="1"/>
  <c r="E15" i="1"/>
  <c r="F5" i="1"/>
  <c r="J23" i="1" s="1"/>
  <c r="I8" i="1"/>
  <c r="E13" i="1"/>
  <c r="F14" i="1"/>
  <c r="J32" i="1" s="1"/>
  <c r="G15" i="1"/>
  <c r="K23" i="1" l="1"/>
  <c r="K5" i="1"/>
  <c r="K31" i="1"/>
  <c r="K13" i="1"/>
  <c r="K24" i="1"/>
  <c r="K6" i="1"/>
  <c r="K7" i="1"/>
  <c r="K25" i="1"/>
  <c r="K29" i="1"/>
  <c r="K11" i="1"/>
  <c r="K9" i="1"/>
  <c r="K27" i="1"/>
  <c r="J6" i="1"/>
  <c r="E6" i="1"/>
  <c r="K33" i="1"/>
  <c r="K15" i="1"/>
  <c r="J14" i="1"/>
  <c r="I14" i="1"/>
  <c r="E14" i="1"/>
  <c r="K30" i="1"/>
  <c r="K12" i="1"/>
  <c r="H14" i="1"/>
  <c r="K10" i="1"/>
  <c r="K28" i="1"/>
  <c r="H6" i="1"/>
  <c r="K26" i="1"/>
  <c r="K8" i="1"/>
  <c r="G14" i="1"/>
  <c r="E5" i="1"/>
  <c r="K32" i="1" l="1"/>
  <c r="K14" i="1"/>
</calcChain>
</file>

<file path=xl/sharedStrings.xml><?xml version="1.0" encoding="utf-8"?>
<sst xmlns="http://schemas.openxmlformats.org/spreadsheetml/2006/main" count="210" uniqueCount="157">
  <si>
    <t>Mietprognose Recklinghausen</t>
  </si>
  <si>
    <t>Nettokaltmiete €/m² monatlich, mittlere Wohnlage. Stand der Auswertung: 13.09.2026.</t>
  </si>
  <si>
    <t>Klasse</t>
  </si>
  <si>
    <t>Baujahr / Zustand</t>
  </si>
  <si>
    <t>2026 Mittel</t>
  </si>
  <si>
    <t>Basisrate p. a.</t>
  </si>
  <si>
    <t>I</t>
  </si>
  <si>
    <t>bis 1947</t>
  </si>
  <si>
    <t>II</t>
  </si>
  <si>
    <t>bis 1947, modernisiert</t>
  </si>
  <si>
    <t>III</t>
  </si>
  <si>
    <t>1948–1960</t>
  </si>
  <si>
    <t>IV</t>
  </si>
  <si>
    <t>1961–1969</t>
  </si>
  <si>
    <t>V</t>
  </si>
  <si>
    <t>1948–1969, modernisiert</t>
  </si>
  <si>
    <t>VI</t>
  </si>
  <si>
    <t>1970–1980</t>
  </si>
  <si>
    <t>VII</t>
  </si>
  <si>
    <t>1970–1980, modernisiert</t>
  </si>
  <si>
    <t>VIII</t>
  </si>
  <si>
    <t>1981–1990</t>
  </si>
  <si>
    <t>IX</t>
  </si>
  <si>
    <t>1991–2000</t>
  </si>
  <si>
    <t>X</t>
  </si>
  <si>
    <t>2001–2010</t>
  </si>
  <si>
    <t>XI</t>
  </si>
  <si>
    <t>2011–2020</t>
  </si>
  <si>
    <t>XII</t>
  </si>
  <si>
    <t>ab 2021</t>
  </si>
  <si>
    <t>kein Wert</t>
  </si>
  <si>
    <t>nicht ableitbar</t>
  </si>
  <si>
    <t>Basis: historischer Klassentrend. Langsam / stark: Basisrate − / + 1 Prozentpunkt jährlich. Keine amtliche Zukunftstabelle.</t>
  </si>
  <si>
    <t>Klasse XI: nur Trend 2024–2026. Klasse XII und frühere einfache Ausstattung: keine belastbare Fortschreibung möglich.</t>
  </si>
  <si>
    <t>Herleitung, amtliche Spannen und Beispielwohnung</t>
  </si>
  <si>
    <t>Trendbeginn</t>
  </si>
  <si>
    <t>Startwert €/m²</t>
  </si>
  <si>
    <t>Trend p. a.</t>
  </si>
  <si>
    <t>2026 unten</t>
  </si>
  <si>
    <t>2026 oben</t>
  </si>
  <si>
    <t>2022–2024</t>
  </si>
  <si>
    <t>2024–2026</t>
  </si>
  <si>
    <t>m² Beispiel</t>
  </si>
  <si>
    <t>Mietspiegel Recklinghausen 2002–2026</t>
  </si>
  <si>
    <t>Amtliche Mittelwerte in €/m² monatlich. Leere Zellen: kein Wert für diese exakte Klasse.</t>
  </si>
  <si>
    <t>Baujahr / Ausstattung</t>
  </si>
  <si>
    <t>ab 1991 (frühere offene Klasse)</t>
  </si>
  <si>
    <t>ab 2001 (frühere offene Klasse)</t>
  </si>
  <si>
    <t>ab 2011 (frühere offene Klasse)</t>
  </si>
  <si>
    <t>bis 1947, a: ohne Heizung/Bad, WC extern</t>
  </si>
  <si>
    <t>bis 1947, b: ohne Heizung/Bad, WC intern</t>
  </si>
  <si>
    <t>bis 1947, c: Heizung oder Bad fehlt</t>
  </si>
  <si>
    <t>bis 1947 modernisiert, c</t>
  </si>
  <si>
    <t>1948–1960, b: ohne Heizung/Bad</t>
  </si>
  <si>
    <t>1948–1960, c: Heizung oder Bad fehlt</t>
  </si>
  <si>
    <t>1961–1969, c: Heizung oder Bad fehlt</t>
  </si>
  <si>
    <t>Vergleichbare Standardausstattung: Heizung und Bad/WC, überwiegend Isolierverglasung (bis 2022: d).</t>
  </si>
  <si>
    <t>Offene frühere Baujahresklassen werden nicht rückwirkend auf spätere Unterklassen verteilt.</t>
  </si>
  <si>
    <t>2008: Stand 01.07.; 2012: Stand 01.10.; alle übrigen Ausgaben: Stand 01.01.</t>
  </si>
  <si>
    <t>Quellen je Jahres-Spalte: siehe Quellen, Mietwerttabelle jeweils PDF-Seite 6.</t>
  </si>
  <si>
    <t>Entwicklung ausgewählter, durchgängig vergleichbarer Klassen</t>
  </si>
  <si>
    <t>Jahr</t>
  </si>
  <si>
    <t>2002</t>
  </si>
  <si>
    <t>2004</t>
  </si>
  <si>
    <t>2006</t>
  </si>
  <si>
    <t>2008</t>
  </si>
  <si>
    <t>2012</t>
  </si>
  <si>
    <t>2017</t>
  </si>
  <si>
    <t>2020</t>
  </si>
  <si>
    <t>2022</t>
  </si>
  <si>
    <t>2024</t>
  </si>
  <si>
    <t>2026</t>
  </si>
  <si>
    <t>Diagramm: Ausgaben gleichabständig dargestellt; Zeitabstände sind unterschiedlich.</t>
  </si>
  <si>
    <t>Annahmen und Berechnung</t>
  </si>
  <si>
    <t>Gelbe Felder sind veränderbar. Prognosewerte sind nominale Modellwerte.</t>
  </si>
  <si>
    <t>Parameter</t>
  </si>
  <si>
    <t>Wert</t>
  </si>
  <si>
    <t>Bedeutung</t>
  </si>
  <si>
    <t>Basisjahr</t>
  </si>
  <si>
    <t>Aktuellster amtlicher Mietspiegel</t>
  </si>
  <si>
    <t>Zieljahr 1</t>
  </si>
  <si>
    <t>Prognose zum 1. Januar</t>
  </si>
  <si>
    <t>Zieljahr 2</t>
  </si>
  <si>
    <t>Szenario-Abstand p. a.</t>
  </si>
  <si>
    <t>Langsam / stark = Basisrate minus / plus 1 Prozentpunkt</t>
  </si>
  <si>
    <t>Wohnfläche in m²</t>
  </si>
  <si>
    <t>Beispiel für monatliche Nettokaltmiete</t>
  </si>
  <si>
    <t>Trendbeginn Standardklassen</t>
  </si>
  <si>
    <t>Neun Jahre bis 2026; jüngere Klasse XI separat</t>
  </si>
  <si>
    <t>Zielgröße</t>
  </si>
  <si>
    <t>Prognostiziert wird der Mittelwert der ortsüblichen Nettokaltmiete je Baujahresklasse in mittlerer Wohnlage, bei durchschnittlicher Ausstattung. Betriebskosten sind nicht enthalten.</t>
  </si>
  <si>
    <t>Basistrend</t>
  </si>
  <si>
    <t>Klassen I–X: geometrische jährliche Veränderung 2017–2026 = (Mittelwert 2026 / Mittelwert 2017)^(1/9) − 1. Mehrere Mietspiegelausgaben glätten einzelne Anpassungsschritte.</t>
  </si>
  <si>
    <t>Klasse XI</t>
  </si>
  <si>
    <t>2011–2020 wird erst ab 2024 separat ausgewiesen. Deshalb Rate 2024–2026. Die frühere Klasse ab 2011 wird wegen geänderter Zusammensetzung nicht gleichgesetzt. Kurze Reihe, höhere Unsicherheit.</t>
  </si>
  <si>
    <t>Prognoseformel</t>
  </si>
  <si>
    <t>Mittelwert 2026 × (1 + jährliche Szenariorate)^(Zieljahr − 2026). Angezeigt auf Cent, intern ungerundet. Gelbe Raten in der Prognose können den errechneten Basistrend überschreiben.</t>
  </si>
  <si>
    <t>Szenarien</t>
  </si>
  <si>
    <t>Der Abstand von 1 Prozentpunkt ist eine transparente Modellannahme, kein statistisches Konfidenzintervall. Auch Stagnation oder Rückgänge sind möglich und lassen sich über die Raten simulieren.</t>
  </si>
  <si>
    <t>Spannen</t>
  </si>
  <si>
    <t>Die amtlichen unteren und oberen Werte 2026 stehen separat. Szenarien bilden unterschiedliche zeitliche Entwicklungen der Mittelwerte ab, keine Wohnwertspanne und keine Mietobergrenze.</t>
  </si>
  <si>
    <t>Klasse XII</t>
  </si>
  <si>
    <t>Ab Baujahr 2021 nennt der Mietspiegel 2026 keinen Zahlenwert. Daher keine numerische Prognose. Ein konkretes Objekt benötigt aktuelle Vergleichs- bzw. Angebotsdaten.</t>
  </si>
  <si>
    <t>Historische Vergleichbarkeit</t>
  </si>
  <si>
    <t>Gruppennummern ändern sich: modernisiert 1948–1969 ab 2006, modernisiert 1970–1980 ab 2017. Zuordnung nach Baujahr und Ausstattung. Leere Zellen werden nicht als null behandelt.</t>
  </si>
  <si>
    <t>Einfache Ausstattung</t>
  </si>
  <si>
    <t>Frühere Unterklassen a/b/c sind in Historie enthalten. Ab 2024 fehlen entsprechende Werte; deshalb keine eigenständige Prognose dieser Unterklassen.</t>
  </si>
  <si>
    <t>Interpretation 2026</t>
  </si>
  <si>
    <t>2026 ist eine Fortschreibung mittels Verbraucherpreisindex ohne neue Mietdatenerhebung. Die Entwicklung enthält Indexanpassungen und Änderungen der Erhebungsgrundlage, keine Wiederholungsmessung identischer Wohnungen.</t>
  </si>
  <si>
    <t>Grenzen</t>
  </si>
  <si>
    <t>Kein Bevölkerungs-, Angebots- oder Neubauprognosemodell. Keine inflationsbereinigten Werte. Keine Prognose von Angebotsmieten oder automatisch durchsetzbaren Mieterhöhungen.</t>
  </si>
  <si>
    <t>Objektmerkmale</t>
  </si>
  <si>
    <t>Wohnlage, Größe, Zustand und Modernisierung können den konkreten Mietwert verändern. Keine automatischen Zu-/Abschläge angesetzt; Modernisierung wird über die ausgewiesenen Klassen berücksichtigt.</t>
  </si>
  <si>
    <t>Erkenntnis</t>
  </si>
  <si>
    <t>2002–2004 waren die Tabellenmittelwerte unverändert. 1961–1969 fällt 2006 von 4,60 auf 4,50 €/m², gleichzeitig wird die Modernisierungsklasse eingeführt. Das ist kein sauberer Beleg für einen Marktrückgang.</t>
  </si>
  <si>
    <t>2022–2024 steigen die Mittelwerte der Klassen I–X unterschiedlich stark. Besonders deutlich: modernisiert 1948–1969 (+17,3 %). 1981–1990 steigt um 2,2 %.</t>
  </si>
  <si>
    <t>2024–2026 steigen alle bezifferten Klassen um rund 3,8–4,4 %. Der gemeinsame Indexschritt erklärt die ähnliche Entwicklung; daraus folgt keine Sicherheit für künftige Anpassungen.</t>
  </si>
  <si>
    <t>Quellen und Datenstand</t>
  </si>
  <si>
    <t>Herausgeber aller Mietspiegel: Stadt Recklinghausen. Webquellen abgerufen am 13.09.2026.</t>
  </si>
  <si>
    <t>Stand</t>
  </si>
  <si>
    <t>Dokument</t>
  </si>
  <si>
    <t>Fundstelle</t>
  </si>
  <si>
    <t>Verwendung</t>
  </si>
  <si>
    <t>Quelle / URL</t>
  </si>
  <si>
    <t>320l10465.pdf (Anlage)</t>
  </si>
  <si>
    <t>PDF-Seite 6, Mietwerttabelle</t>
  </si>
  <si>
    <t>Historische Mittelwerte</t>
  </si>
  <si>
    <t>https://bso.gkd-re.de/bsointer320/redirect?id=10465&amp;mandant=320&amp;netz=4&amp;typ=2</t>
  </si>
  <si>
    <t>320l10466.pdf (Anlage)</t>
  </si>
  <si>
    <t>https://bso.gkd-re.de/bsointer320/redirect?id=10466&amp;mandant=320&amp;netz=4&amp;typ=2</t>
  </si>
  <si>
    <t>320l10467.pdf (Anlage)</t>
  </si>
  <si>
    <t>https://bso.gkd-re.de/bsointer320/redirect?id=10467&amp;mandant=320&amp;netz=4&amp;typ=2</t>
  </si>
  <si>
    <t>320l10468.pdf (Anlage)</t>
  </si>
  <si>
    <t>https://bso.gkd-re.de/bsointer320/redirect?id=10468&amp;mandant=320&amp;netz=4&amp;typ=2</t>
  </si>
  <si>
    <t>320l10469.pdf (Anlage)</t>
  </si>
  <si>
    <t>https://bso.gkd-re.de/bsointer320/redirect?id=10469&amp;mandant=320&amp;netz=4&amp;typ=2</t>
  </si>
  <si>
    <t>320l10470.pdf (Anlage)</t>
  </si>
  <si>
    <t>https://bso.gkd-re.de/bsointer320/redirect?id=10470&amp;mandant=320&amp;netz=4&amp;typ=2</t>
  </si>
  <si>
    <t>320l10471.pdf (Anlage)</t>
  </si>
  <si>
    <t>https://bso.gkd-re.de/bsointer320/redirect?id=10471&amp;mandant=320&amp;netz=4&amp;typ=2</t>
  </si>
  <si>
    <t>320l2375.pdf (Anlage)</t>
  </si>
  <si>
    <t>https://bso.gkd-re.de/bsointer320/redirect?id=2375&amp;mandant=320&amp;netz=4&amp;typ=2</t>
  </si>
  <si>
    <t>320l11127.pdf (Anlage)</t>
  </si>
  <si>
    <t>https://bso.gkd-re.de/bsointer320/redirect?id=11127&amp;mandant=320&amp;netz=4&amp;typ=2</t>
  </si>
  <si>
    <t>320l11906.pdf (Anlage)</t>
  </si>
  <si>
    <t>Aktueller Ausgangswert und Spannen</t>
  </si>
  <si>
    <t>https://bso.gkd-re.de/bsointer320/redirect?id=11906&amp;mandant=320&amp;netz=4&amp;typ=2</t>
  </si>
  <si>
    <t>Dokumentation Mietspiegel 2026</t>
  </si>
  <si>
    <t>PDF-Seite 1</t>
  </si>
  <si>
    <t>Indexfortschreibung ohne neue Erhebung</t>
  </si>
  <si>
    <t>https://bso.gkd-re.de/bsointer320/redirect?id=11907&amp;mandant=320&amp;netz=4&amp;typ=2</t>
  </si>
  <si>
    <t>Städtischer Bürgerservice</t>
  </si>
  <si>
    <t>Mietspiegel</t>
  </si>
  <si>
    <t>Gültigkeit 2026–2027 und Downloadübersicht</t>
  </si>
  <si>
    <t>https://www.recklinghausen.de/inhalte/startseite/rathaus_politik/buergerservice/buergerservice/_bso.asp?id=5254&amp;seite=angebot</t>
  </si>
  <si>
    <t>Die zehn Anlagen wurden als Datenquellen ausgewertet. Prognosen und Szenarien sind eigene Berechnungen.</t>
  </si>
  <si>
    <t>Erläuterungen zu Ausstattung, Modernisierung und Wohnlage: jeweiliger Mietspiegel, insbesondere 2024/2026, Seiten 4–5.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</si>
</sst>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name val="Carlito"/>
    </font>
    <font>
      <sz val="11"/>
      <color rgb="FF202C38"/>
      <name val="Helvetica Neue"/>
      <family val="2"/>
    </font>
    <font>
      <b/>
      <sz val="17"/>
      <color rgb="FF202C38"/>
      <name val="Helvetica Neue"/>
      <family val="2"/>
    </font>
    <font>
      <sz val="10"/>
      <color rgb="FF596574"/>
      <name val="Helvetica Neue"/>
      <family val="2"/>
    </font>
    <font>
      <b/>
      <sz val="11"/>
      <color rgb="FFFFFFFF"/>
      <name val="Helvetica Neue"/>
      <family val="2"/>
    </font>
    <font>
      <b/>
      <sz val="11"/>
      <color rgb="FF202C38"/>
      <name val="Helvetica Neue"/>
      <family val="2"/>
    </font>
    <font>
      <sz val="10"/>
      <color rgb="FF202C38"/>
      <name val="Helvetica Neue"/>
      <family val="2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243C53"/>
      </patternFill>
    </fill>
    <fill>
      <patternFill patternType="solid">
        <fgColor rgb="FFFFF1C2"/>
      </patternFill>
    </fill>
    <fill>
      <patternFill patternType="solid">
        <fgColor rgb="FFEAF0F6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2" fontId="1" fillId="0" borderId="0" xfId="1" applyNumberFormat="1" applyFont="1" applyAlignment="1">
      <alignment vertical="center"/>
    </xf>
    <xf numFmtId="10" fontId="1" fillId="3" borderId="0" xfId="1" applyNumberFormat="1" applyFont="1" applyFill="1" applyAlignment="1">
      <alignment vertical="center"/>
    </xf>
    <xf numFmtId="2" fontId="1" fillId="4" borderId="0" xfId="1" applyNumberFormat="1" applyFont="1" applyFill="1" applyAlignment="1">
      <alignment vertical="center"/>
    </xf>
    <xf numFmtId="164" fontId="1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0" fontId="1" fillId="0" borderId="0" xfId="1" applyNumberFormat="1" applyFont="1" applyAlignment="1">
      <alignment vertical="center"/>
    </xf>
    <xf numFmtId="4" fontId="1" fillId="0" borderId="0" xfId="1" applyNumberFormat="1" applyFont="1" applyAlignment="1">
      <alignment vertical="center"/>
    </xf>
    <xf numFmtId="0" fontId="1" fillId="3" borderId="0" xfId="1" applyFont="1" applyFill="1" applyAlignment="1">
      <alignment vertical="center"/>
    </xf>
    <xf numFmtId="164" fontId="1" fillId="3" borderId="0" xfId="1" applyNumberFormat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1" fillId="5" borderId="0" xfId="1" applyFont="1" applyFill="1" applyAlignment="1">
      <alignment vertical="center"/>
    </xf>
    <xf numFmtId="0" fontId="1" fillId="5" borderId="0" xfId="1" applyFont="1" applyFill="1" applyAlignment="1">
      <alignment vertical="center" wrapText="1"/>
    </xf>
    <xf numFmtId="2" fontId="1" fillId="5" borderId="0" xfId="1" applyNumberFormat="1" applyFont="1" applyFill="1" applyAlignment="1">
      <alignment vertical="center"/>
    </xf>
    <xf numFmtId="10" fontId="1" fillId="5" borderId="0" xfId="1" applyNumberFormat="1" applyFont="1" applyFill="1" applyAlignment="1">
      <alignment vertical="center"/>
    </xf>
    <xf numFmtId="164" fontId="1" fillId="5" borderId="0" xfId="1" applyNumberFormat="1" applyFont="1" applyFill="1" applyAlignment="1">
      <alignment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DE" sz="1050"/>
              <a:t>Amtliche Mittelwerte in €/m²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bis 1947</c:v>
          </c:tx>
          <c:marker>
            <c:symbol val="none"/>
          </c:marker>
          <c:cat>
            <c:strRef>
              <c:f>Historie!$A$37:$A$46</c:f>
              <c:strCache>
                <c:ptCount val="10"/>
                <c:pt idx="0">
                  <c:v>2002</c:v>
                </c:pt>
                <c:pt idx="1">
                  <c:v>2004</c:v>
                </c:pt>
                <c:pt idx="2">
                  <c:v>2006</c:v>
                </c:pt>
                <c:pt idx="3">
                  <c:v>2008</c:v>
                </c:pt>
                <c:pt idx="4">
                  <c:v>2012</c:v>
                </c:pt>
                <c:pt idx="5">
                  <c:v>2017</c:v>
                </c:pt>
                <c:pt idx="6">
                  <c:v>2020</c:v>
                </c:pt>
                <c:pt idx="7">
                  <c:v>2022</c:v>
                </c:pt>
                <c:pt idx="8">
                  <c:v>2024</c:v>
                </c:pt>
                <c:pt idx="9">
                  <c:v>2026</c:v>
                </c:pt>
              </c:strCache>
            </c:strRef>
          </c:cat>
          <c:val>
            <c:numRef>
              <c:f>Historie!$B$37:$B$46</c:f>
              <c:numCache>
                <c:formatCode>0.00</c:formatCode>
                <c:ptCount val="10"/>
                <c:pt idx="0">
                  <c:v>3.85</c:v>
                </c:pt>
                <c:pt idx="1">
                  <c:v>3.85</c:v>
                </c:pt>
                <c:pt idx="2">
                  <c:v>3.85</c:v>
                </c:pt>
                <c:pt idx="3">
                  <c:v>4</c:v>
                </c:pt>
                <c:pt idx="4">
                  <c:v>4.2</c:v>
                </c:pt>
                <c:pt idx="5">
                  <c:v>4.3499999999999996</c:v>
                </c:pt>
                <c:pt idx="6">
                  <c:v>4.5</c:v>
                </c:pt>
                <c:pt idx="7">
                  <c:v>4.6500000000000004</c:v>
                </c:pt>
                <c:pt idx="8">
                  <c:v>5</c:v>
                </c:pt>
                <c:pt idx="9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B6-A842-8A54-28D7025BCDE6}"/>
            </c:ext>
          </c:extLst>
        </c:ser>
        <c:ser>
          <c:idx val="1"/>
          <c:order val="1"/>
          <c:tx>
            <c:v>1948–1960</c:v>
          </c:tx>
          <c:marker>
            <c:symbol val="none"/>
          </c:marker>
          <c:cat>
            <c:strRef>
              <c:f>Historie!$A$37:$A$46</c:f>
              <c:strCache>
                <c:ptCount val="10"/>
                <c:pt idx="0">
                  <c:v>2002</c:v>
                </c:pt>
                <c:pt idx="1">
                  <c:v>2004</c:v>
                </c:pt>
                <c:pt idx="2">
                  <c:v>2006</c:v>
                </c:pt>
                <c:pt idx="3">
                  <c:v>2008</c:v>
                </c:pt>
                <c:pt idx="4">
                  <c:v>2012</c:v>
                </c:pt>
                <c:pt idx="5">
                  <c:v>2017</c:v>
                </c:pt>
                <c:pt idx="6">
                  <c:v>2020</c:v>
                </c:pt>
                <c:pt idx="7">
                  <c:v>2022</c:v>
                </c:pt>
                <c:pt idx="8">
                  <c:v>2024</c:v>
                </c:pt>
                <c:pt idx="9">
                  <c:v>2026</c:v>
                </c:pt>
              </c:strCache>
            </c:strRef>
          </c:cat>
          <c:val>
            <c:numRef>
              <c:f>Historie!$C$37:$C$46</c:f>
              <c:numCache>
                <c:formatCode>0.00</c:formatCode>
                <c:ptCount val="10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  <c:pt idx="3">
                  <c:v>4.45</c:v>
                </c:pt>
                <c:pt idx="4">
                  <c:v>4.6500000000000004</c:v>
                </c:pt>
                <c:pt idx="5">
                  <c:v>4.8</c:v>
                </c:pt>
                <c:pt idx="6">
                  <c:v>5</c:v>
                </c:pt>
                <c:pt idx="7">
                  <c:v>5.15</c:v>
                </c:pt>
                <c:pt idx="8">
                  <c:v>5.75</c:v>
                </c:pt>
                <c:pt idx="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B6-A842-8A54-28D7025BCDE6}"/>
            </c:ext>
          </c:extLst>
        </c:ser>
        <c:ser>
          <c:idx val="2"/>
          <c:order val="2"/>
          <c:tx>
            <c:v>1981–1990</c:v>
          </c:tx>
          <c:marker>
            <c:symbol val="none"/>
          </c:marker>
          <c:cat>
            <c:strRef>
              <c:f>Historie!$A$37:$A$46</c:f>
              <c:strCache>
                <c:ptCount val="10"/>
                <c:pt idx="0">
                  <c:v>2002</c:v>
                </c:pt>
                <c:pt idx="1">
                  <c:v>2004</c:v>
                </c:pt>
                <c:pt idx="2">
                  <c:v>2006</c:v>
                </c:pt>
                <c:pt idx="3">
                  <c:v>2008</c:v>
                </c:pt>
                <c:pt idx="4">
                  <c:v>2012</c:v>
                </c:pt>
                <c:pt idx="5">
                  <c:v>2017</c:v>
                </c:pt>
                <c:pt idx="6">
                  <c:v>2020</c:v>
                </c:pt>
                <c:pt idx="7">
                  <c:v>2022</c:v>
                </c:pt>
                <c:pt idx="8">
                  <c:v>2024</c:v>
                </c:pt>
                <c:pt idx="9">
                  <c:v>2026</c:v>
                </c:pt>
              </c:strCache>
            </c:strRef>
          </c:cat>
          <c:val>
            <c:numRef>
              <c:f>Historie!$D$37:$D$46</c:f>
              <c:numCache>
                <c:formatCode>0.00</c:formatCode>
                <c:ptCount val="10"/>
                <c:pt idx="0">
                  <c:v>5.6</c:v>
                </c:pt>
                <c:pt idx="1">
                  <c:v>5.6</c:v>
                </c:pt>
                <c:pt idx="2">
                  <c:v>5.6</c:v>
                </c:pt>
                <c:pt idx="3">
                  <c:v>5.8</c:v>
                </c:pt>
                <c:pt idx="4">
                  <c:v>6.1</c:v>
                </c:pt>
                <c:pt idx="5">
                  <c:v>6.3</c:v>
                </c:pt>
                <c:pt idx="6">
                  <c:v>6.55</c:v>
                </c:pt>
                <c:pt idx="7">
                  <c:v>6.75</c:v>
                </c:pt>
                <c:pt idx="8">
                  <c:v>6.9</c:v>
                </c:pt>
                <c:pt idx="9">
                  <c:v>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B6-A842-8A54-28D7025BC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/>
            </a:pPr>
            <a:endParaRPr lang="de-DE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25">
              <a:latin typeface="Helvetica Neue"/>
              <a:ea typeface="Helvetica Neue"/>
              <a:cs typeface="Helvetica Neue"/>
            </a:defRPr>
          </a:pPr>
          <a:endParaRPr lang="de-DE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647700</xdr:colOff>
      <xdr:row>2</xdr:row>
      <xdr:rowOff>292100</xdr:rowOff>
    </xdr:from>
    <xdr:to>
      <xdr:col>23</xdr:col>
      <xdr:colOff>342900</xdr:colOff>
      <xdr:row>16</xdr:row>
      <xdr:rowOff>101600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44E76A4-B198-58C4-ED49-E13064BF5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0" y="901700"/>
          <a:ext cx="7772400" cy="5829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34</xdr:row>
      <xdr:rowOff>0</xdr:rowOff>
    </xdr:from>
    <xdr:to>
      <xdr:col>12</xdr:col>
      <xdr:colOff>0</xdr:colOff>
      <xdr:row>49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abSelected="1" workbookViewId="0">
      <pane ySplit="4" topLeftCell="A5" activePane="bottomLeft" state="frozen"/>
      <selection pane="bottomLeft" activeCell="W27" sqref="W27"/>
    </sheetView>
  </sheetViews>
  <sheetFormatPr baseColWidth="10" defaultColWidth="8.83203125" defaultRowHeight="14"/>
  <cols>
    <col min="1" max="1" width="9" customWidth="1"/>
    <col min="2" max="2" width="31" customWidth="1"/>
    <col min="3" max="11" width="16" customWidth="1"/>
  </cols>
  <sheetData>
    <row r="1" spans="1:15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spans="1:15" ht="2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</row>
    <row r="3" spans="1:15" ht="2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2" customHeight="1">
      <c r="A4" s="16" t="s">
        <v>2</v>
      </c>
      <c r="B4" s="16" t="s">
        <v>3</v>
      </c>
      <c r="C4" s="16" t="s">
        <v>4</v>
      </c>
      <c r="D4" s="16" t="s">
        <v>5</v>
      </c>
      <c r="E4" s="16" t="str">
        <f>Annahmen!B6&amp;" langsam"</f>
        <v>2028 langsam</v>
      </c>
      <c r="F4" s="16" t="str">
        <f>Annahmen!B6&amp;" Basis"</f>
        <v>2028 Basis</v>
      </c>
      <c r="G4" s="16" t="str">
        <f>Annahmen!B6&amp;" stark"</f>
        <v>2028 stark</v>
      </c>
      <c r="H4" s="16" t="str">
        <f>Annahmen!B7&amp;" langsam"</f>
        <v>2030 langsam</v>
      </c>
      <c r="I4" s="16" t="str">
        <f>Annahmen!B7&amp;" Basis"</f>
        <v>2030 Basis</v>
      </c>
      <c r="J4" s="16" t="str">
        <f>Annahmen!B7&amp;" stark"</f>
        <v>2030 stark</v>
      </c>
      <c r="K4" s="16" t="str">
        <f>Annahmen!B7&amp;" ggü. 2026"</f>
        <v>2030 ggü. 2026</v>
      </c>
      <c r="L4" s="2"/>
      <c r="M4" s="2"/>
      <c r="N4" s="2"/>
      <c r="O4" s="2"/>
    </row>
    <row r="5" spans="1:15" ht="34" customHeight="1">
      <c r="A5" s="2" t="s">
        <v>6</v>
      </c>
      <c r="B5" s="5" t="s">
        <v>7</v>
      </c>
      <c r="C5" s="6">
        <f>Historie!K5</f>
        <v>5.2</v>
      </c>
      <c r="D5" s="7">
        <f t="shared" ref="D5:D15" si="0">D23</f>
        <v>2.0029369035871936E-2</v>
      </c>
      <c r="E5" s="6">
        <f>$C5*(1+D5-Annahmen!$B$8)^(Annahmen!$B$6-Annahmen!$B$5)</f>
        <v>5.3048284968380077</v>
      </c>
      <c r="F5" s="8">
        <f>$C5*(1+D5)^(Annahmen!$B$6-Annahmen!$B$5)</f>
        <v>5.4103915512177396</v>
      </c>
      <c r="G5" s="6">
        <f>$C5*(1+D5+Annahmen!$B$8)^(Annahmen!$B$6-Annahmen!$B$5)</f>
        <v>5.5169946055974695</v>
      </c>
      <c r="H5" s="6">
        <f>$C5*(1+D5-Annahmen!$B$8)^(Annahmen!$B$7-Annahmen!$B$5)</f>
        <v>5.4117702655508841</v>
      </c>
      <c r="I5" s="8">
        <f>$C5*(1+D5)^(Annahmen!$B$7-Annahmen!$B$5)</f>
        <v>5.6292955264400568</v>
      </c>
      <c r="J5" s="6">
        <f>$C5*(1+D5+Annahmen!$B$8)^(Annahmen!$B$7-Annahmen!$B$5)</f>
        <v>5.8533133611906889</v>
      </c>
      <c r="K5" s="9">
        <f t="shared" ref="K5:K15" si="1">I5/C5-1</f>
        <v>8.2556832007703251E-2</v>
      </c>
      <c r="L5" s="2"/>
      <c r="M5" s="2"/>
      <c r="N5" s="2"/>
      <c r="O5" s="2"/>
    </row>
    <row r="6" spans="1:15" ht="34" customHeight="1">
      <c r="A6" s="2" t="s">
        <v>8</v>
      </c>
      <c r="B6" s="5" t="s">
        <v>9</v>
      </c>
      <c r="C6" s="6">
        <f>Historie!K6</f>
        <v>6.1</v>
      </c>
      <c r="D6" s="7">
        <f t="shared" si="0"/>
        <v>2.6988072576574984E-2</v>
      </c>
      <c r="E6" s="6">
        <f>$C6*(1+D6-Annahmen!$B$8)^(Annahmen!$B$6-Annahmen!$B$5)</f>
        <v>6.3090149125544031</v>
      </c>
      <c r="F6" s="8">
        <f>$C6*(1+D6)^(Annahmen!$B$6-Annahmen!$B$5)</f>
        <v>6.4336974574087451</v>
      </c>
      <c r="G6" s="6">
        <f>$C6*(1+D6+Annahmen!$B$8)^(Annahmen!$B$6-Annahmen!$B$5)</f>
        <v>6.559600002263088</v>
      </c>
      <c r="H6" s="6">
        <f>$C6*(1+D6-Annahmen!$B$8)^(Annahmen!$B$7-Annahmen!$B$5)</f>
        <v>6.5251916666940719</v>
      </c>
      <c r="I6" s="8">
        <f>$C6*(1+D6)^(Annahmen!$B$7-Annahmen!$B$5)</f>
        <v>6.7856496677815983</v>
      </c>
      <c r="J6" s="6">
        <f>$C6*(1+D6+Annahmen!$B$8)^(Annahmen!$B$7-Annahmen!$B$5)</f>
        <v>7.0538282278180171</v>
      </c>
      <c r="K6" s="9">
        <f t="shared" si="1"/>
        <v>0.11240158488222929</v>
      </c>
      <c r="L6" s="2"/>
      <c r="M6" s="2"/>
      <c r="N6" s="2"/>
      <c r="O6" s="2"/>
    </row>
    <row r="7" spans="1:15" ht="34" customHeight="1">
      <c r="A7" s="2" t="s">
        <v>10</v>
      </c>
      <c r="B7" s="5" t="s">
        <v>11</v>
      </c>
      <c r="C7" s="6">
        <f>Historie!K7</f>
        <v>6</v>
      </c>
      <c r="D7" s="7">
        <f t="shared" si="0"/>
        <v>2.5103648456901162E-2</v>
      </c>
      <c r="E7" s="6">
        <f>$C7*(1+D7-Annahmen!$B$8)^(Annahmen!$B$6-Annahmen!$B$5)</f>
        <v>6.1826125026630709</v>
      </c>
      <c r="F7" s="8">
        <f>$C7*(1+D7)^(Annahmen!$B$6-Annahmen!$B$5)</f>
        <v>6.3050249404778995</v>
      </c>
      <c r="G7" s="6">
        <f>$C7*(1+D7+Annahmen!$B$8)^(Annahmen!$B$6-Annahmen!$B$5)</f>
        <v>6.4286373782927289</v>
      </c>
      <c r="H7" s="6">
        <f>$C7*(1+D7-Annahmen!$B$8)^(Annahmen!$B$7-Annahmen!$B$5)</f>
        <v>6.3707828930142885</v>
      </c>
      <c r="I7" s="8">
        <f>$C7*(1+D7)^(Annahmen!$B$7-Annahmen!$B$5)</f>
        <v>6.6255565833413907</v>
      </c>
      <c r="J7" s="6">
        <f>$C7*(1+D7+Annahmen!$B$8)^(Annahmen!$B$7-Annahmen!$B$5)</f>
        <v>6.8878964235970681</v>
      </c>
      <c r="K7" s="9">
        <f t="shared" si="1"/>
        <v>0.10425943055689846</v>
      </c>
      <c r="L7" s="2"/>
      <c r="M7" s="2"/>
      <c r="N7" s="2"/>
      <c r="O7" s="2"/>
    </row>
    <row r="8" spans="1:15" ht="34" customHeight="1">
      <c r="A8" s="2" t="s">
        <v>12</v>
      </c>
      <c r="B8" s="5" t="s">
        <v>13</v>
      </c>
      <c r="C8" s="6">
        <f>Historie!K8</f>
        <v>6.15</v>
      </c>
      <c r="D8" s="7">
        <f t="shared" si="0"/>
        <v>2.3268150554804246E-2</v>
      </c>
      <c r="E8" s="6">
        <f>$C8*(1+D8-Annahmen!$B$8)^(Annahmen!$B$6-Annahmen!$B$5)</f>
        <v>6.314280921311834</v>
      </c>
      <c r="F8" s="8">
        <f>$C8*(1+D8)^(Annahmen!$B$6-Annahmen!$B$5)</f>
        <v>6.4395279038300748</v>
      </c>
      <c r="G8" s="6">
        <f>$C8*(1+D8+Annahmen!$B$8)^(Annahmen!$B$6-Annahmen!$B$5)</f>
        <v>6.566004886348316</v>
      </c>
      <c r="H8" s="6">
        <f>$C8*(1+D8-Annahmen!$B$8)^(Annahmen!$B$7-Annahmen!$B$5)</f>
        <v>6.4829501712589623</v>
      </c>
      <c r="I8" s="8">
        <f>$C8*(1+D8)^(Annahmen!$B$7-Annahmen!$B$5)</f>
        <v>6.7426861177570983</v>
      </c>
      <c r="J8" s="6">
        <f>$C8*(1+D8+Annahmen!$B$8)^(Annahmen!$B$7-Annahmen!$B$5)</f>
        <v>7.0101496207398322</v>
      </c>
      <c r="K8" s="9">
        <f t="shared" si="1"/>
        <v>9.6371726464568708E-2</v>
      </c>
      <c r="L8" s="2"/>
      <c r="M8" s="2"/>
      <c r="N8" s="2"/>
      <c r="O8" s="2"/>
    </row>
    <row r="9" spans="1:15" ht="34" customHeight="1">
      <c r="A9" s="17" t="s">
        <v>14</v>
      </c>
      <c r="B9" s="18" t="s">
        <v>15</v>
      </c>
      <c r="C9" s="19">
        <f>Historie!K9</f>
        <v>6.7</v>
      </c>
      <c r="D9" s="20">
        <f t="shared" si="0"/>
        <v>2.9666058512106908E-2</v>
      </c>
      <c r="E9" s="19">
        <f>$C9*(1+D9-Annahmen!$B$8)^(Annahmen!$B$6-Annahmen!$B$5)</f>
        <v>6.9661164349068239</v>
      </c>
      <c r="F9" s="19">
        <f>$C9*(1+D9)^(Annahmen!$B$6-Annahmen!$B$5)</f>
        <v>7.1034216867474456</v>
      </c>
      <c r="G9" s="19">
        <f>$C9*(1+D9+Annahmen!$B$8)^(Annahmen!$B$6-Annahmen!$B$5)</f>
        <v>7.242066938588068</v>
      </c>
      <c r="H9" s="19">
        <f>$C9*(1+D9-Annahmen!$B$8)^(Annahmen!$B$7-Annahmen!$B$5)</f>
        <v>7.2428027141311873</v>
      </c>
      <c r="I9" s="19">
        <f>$C9*(1+D9)^(Annahmen!$B$7-Annahmen!$B$5)</f>
        <v>7.5311342775752124</v>
      </c>
      <c r="J9" s="19">
        <f>$C9*(1+D9+Annahmen!$B$8)^(Annahmen!$B$7-Annahmen!$B$5)</f>
        <v>7.8279900810433354</v>
      </c>
      <c r="K9" s="21">
        <f t="shared" si="1"/>
        <v>0.12404989217540474</v>
      </c>
      <c r="L9" s="2"/>
      <c r="M9" s="2"/>
      <c r="N9" s="2"/>
      <c r="O9" s="2"/>
    </row>
    <row r="10" spans="1:15" ht="34" customHeight="1">
      <c r="A10" s="2" t="s">
        <v>16</v>
      </c>
      <c r="B10" s="5" t="s">
        <v>17</v>
      </c>
      <c r="C10" s="6">
        <f>Historie!K10</f>
        <v>6.75</v>
      </c>
      <c r="D10" s="7">
        <f t="shared" si="0"/>
        <v>1.8963830883514499E-2</v>
      </c>
      <c r="E10" s="6">
        <f>$C10*(1+D10-Annahmen!$B$8)^(Annahmen!$B$6-Annahmen!$B$5)</f>
        <v>6.8715540812101761</v>
      </c>
      <c r="F10" s="8">
        <f>$C10*(1+D10)^(Annahmen!$B$6-Annahmen!$B$5)</f>
        <v>7.0084391983794507</v>
      </c>
      <c r="G10" s="6">
        <f>$C10*(1+D10+Annahmen!$B$8)^(Annahmen!$B$6-Annahmen!$B$5)</f>
        <v>7.1466743155487258</v>
      </c>
      <c r="H10" s="6">
        <f>$C10*(1+D10-Annahmen!$B$8)^(Annahmen!$B$7-Annahmen!$B$5)</f>
        <v>6.9952971097772192</v>
      </c>
      <c r="I10" s="8">
        <f>$C10*(1+D10)^(Annahmen!$B$7-Annahmen!$B$5)</f>
        <v>7.2767733329454218</v>
      </c>
      <c r="J10" s="6">
        <f>$C10*(1+D10+Annahmen!$B$8)^(Annahmen!$B$7-Annahmen!$B$5)</f>
        <v>7.5666598181516829</v>
      </c>
      <c r="K10" s="9">
        <f t="shared" si="1"/>
        <v>7.8040493769692132E-2</v>
      </c>
      <c r="L10" s="2"/>
      <c r="M10" s="2"/>
      <c r="N10" s="2"/>
      <c r="O10" s="2"/>
    </row>
    <row r="11" spans="1:15" ht="34" customHeight="1">
      <c r="A11" s="2" t="s">
        <v>18</v>
      </c>
      <c r="B11" s="5" t="s">
        <v>19</v>
      </c>
      <c r="C11" s="6">
        <f>Historie!K11</f>
        <v>7.3</v>
      </c>
      <c r="D11" s="7">
        <f t="shared" si="0"/>
        <v>2.2029689859727419E-2</v>
      </c>
      <c r="E11" s="6">
        <f>$C11*(1+D11-Annahmen!$B$8)^(Annahmen!$B$6-Annahmen!$B$5)</f>
        <v>7.4766898800503041</v>
      </c>
      <c r="F11" s="8">
        <f>$C11*(1+D11)^(Annahmen!$B$6-Annahmen!$B$5)</f>
        <v>7.6251762147698248</v>
      </c>
      <c r="G11" s="6">
        <f>$C11*(1+D11+Annahmen!$B$8)^(Annahmen!$B$6-Annahmen!$B$5)</f>
        <v>7.7751225494893461</v>
      </c>
      <c r="H11" s="6">
        <f>$C11*(1+D11-Annahmen!$B$8)^(Annahmen!$B$7-Annahmen!$B$5)</f>
        <v>7.6576563784173475</v>
      </c>
      <c r="I11" s="8">
        <f>$C11*(1+D11)^(Annahmen!$B$7-Annahmen!$B$5)</f>
        <v>7.9648373022317083</v>
      </c>
      <c r="J11" s="6">
        <f>$C11*(1+D11+Annahmen!$B$8)^(Annahmen!$B$7-Annahmen!$B$5)</f>
        <v>8.2811685835037956</v>
      </c>
      <c r="K11" s="9">
        <f t="shared" si="1"/>
        <v>9.1073603045439544E-2</v>
      </c>
      <c r="L11" s="2"/>
      <c r="M11" s="2"/>
      <c r="N11" s="2"/>
      <c r="O11" s="2"/>
    </row>
    <row r="12" spans="1:15" ht="34" customHeight="1">
      <c r="A12" s="2" t="s">
        <v>20</v>
      </c>
      <c r="B12" s="5" t="s">
        <v>21</v>
      </c>
      <c r="C12" s="6">
        <f>Historie!K12</f>
        <v>7.2</v>
      </c>
      <c r="D12" s="7">
        <f t="shared" si="0"/>
        <v>1.4947433403861066E-2</v>
      </c>
      <c r="E12" s="6">
        <f>$C12*(1+D12-Annahmen!$B$8)^(Annahmen!$B$6-Annahmen!$B$5)</f>
        <v>7.2714192761160561</v>
      </c>
      <c r="F12" s="8">
        <f>$C12*(1+D12)^(Annahmen!$B$6-Annahmen!$B$5)</f>
        <v>7.4168517065262121</v>
      </c>
      <c r="G12" s="6">
        <f>$C12*(1+D12+Annahmen!$B$8)^(Annahmen!$B$6-Annahmen!$B$5)</f>
        <v>7.5637241369363686</v>
      </c>
      <c r="H12" s="6">
        <f>$C12*(1+D12-Annahmen!$B$8)^(Annahmen!$B$7-Annahmen!$B$5)</f>
        <v>7.3435469845933552</v>
      </c>
      <c r="I12" s="8">
        <f>$C12*(1+D12)^(Annahmen!$B$7-Annahmen!$B$5)</f>
        <v>7.6402346161945527</v>
      </c>
      <c r="J12" s="6">
        <f>$C12*(1+D12+Annahmen!$B$8)^(Annahmen!$B$7-Annahmen!$B$5)</f>
        <v>7.9458226138435855</v>
      </c>
      <c r="K12" s="9">
        <f t="shared" si="1"/>
        <v>6.1143696693687799E-2</v>
      </c>
      <c r="L12" s="2"/>
      <c r="M12" s="2"/>
      <c r="N12" s="2"/>
      <c r="O12" s="2"/>
    </row>
    <row r="13" spans="1:15" ht="34" customHeight="1">
      <c r="A13" s="2" t="s">
        <v>22</v>
      </c>
      <c r="B13" s="5" t="s">
        <v>23</v>
      </c>
      <c r="C13" s="6">
        <f>Historie!K13</f>
        <v>7.4</v>
      </c>
      <c r="D13" s="7">
        <f t="shared" si="0"/>
        <v>1.5383782794995859E-2</v>
      </c>
      <c r="E13" s="6">
        <f>$C13*(1+D13-Annahmen!$B$8)^(Annahmen!$B$6-Annahmen!$B$5)</f>
        <v>7.4798944752330989</v>
      </c>
      <c r="F13" s="8">
        <f>$C13*(1+D13)^(Annahmen!$B$6-Annahmen!$B$5)</f>
        <v>7.6294312750867581</v>
      </c>
      <c r="G13" s="6">
        <f>$C13*(1+D13+Annahmen!$B$8)^(Annahmen!$B$6-Annahmen!$B$5)</f>
        <v>7.7804480749404163</v>
      </c>
      <c r="H13" s="6">
        <f>$C13*(1+D13-Annahmen!$B$8)^(Annahmen!$B$7-Annahmen!$B$5)</f>
        <v>7.5606515352192742</v>
      </c>
      <c r="I13" s="8">
        <f>$C13*(1+D13)^(Annahmen!$B$7-Annahmen!$B$5)</f>
        <v>7.8659758893610761</v>
      </c>
      <c r="J13" s="6">
        <f>$C13*(1+D13+Annahmen!$B$8)^(Annahmen!$B$7-Annahmen!$B$5)</f>
        <v>8.1804557090329766</v>
      </c>
      <c r="K13" s="9">
        <f t="shared" si="1"/>
        <v>6.2969714778523755E-2</v>
      </c>
      <c r="L13" s="2"/>
      <c r="M13" s="2"/>
      <c r="N13" s="2"/>
      <c r="O13" s="2"/>
    </row>
    <row r="14" spans="1:15" ht="34" customHeight="1">
      <c r="A14" s="2" t="s">
        <v>24</v>
      </c>
      <c r="B14" s="5" t="s">
        <v>25</v>
      </c>
      <c r="C14" s="6">
        <f>Historie!K14</f>
        <v>8.0500000000000007</v>
      </c>
      <c r="D14" s="7">
        <f t="shared" si="0"/>
        <v>2.231221376033532E-2</v>
      </c>
      <c r="E14" s="6">
        <f>$C14*(1+D14-Annahmen!$B$8)^(Annahmen!$B$6-Annahmen!$B$5)</f>
        <v>8.249446945933224</v>
      </c>
      <c r="F14" s="8">
        <f>$C14*(1+D14)^(Annahmen!$B$6-Annahmen!$B$5)</f>
        <v>8.4132342123486374</v>
      </c>
      <c r="G14" s="6">
        <f>$C14*(1+D14+Annahmen!$B$8)^(Annahmen!$B$6-Annahmen!$B$5)</f>
        <v>8.5786314787640539</v>
      </c>
      <c r="H14" s="6">
        <f>$C14*(1+D14-Annahmen!$B$8)^(Annahmen!$B$7-Annahmen!$B$5)</f>
        <v>8.4538353930145327</v>
      </c>
      <c r="I14" s="8">
        <f>$C14*(1+D14)^(Annahmen!$B$7-Annahmen!$B$5)</f>
        <v>8.7928583741408204</v>
      </c>
      <c r="J14" s="6">
        <f>$C14*(1+D14+Annahmen!$B$8)^(Annahmen!$B$7-Annahmen!$B$5)</f>
        <v>9.1419773973219289</v>
      </c>
      <c r="K14" s="9">
        <f t="shared" si="1"/>
        <v>9.2280543371530355E-2</v>
      </c>
      <c r="L14" s="2"/>
      <c r="M14" s="2"/>
      <c r="N14" s="2"/>
      <c r="O14" s="2"/>
    </row>
    <row r="15" spans="1:15" ht="34" customHeight="1">
      <c r="A15" s="2" t="s">
        <v>26</v>
      </c>
      <c r="B15" s="5" t="s">
        <v>27</v>
      </c>
      <c r="C15" s="6">
        <f>Historie!K15</f>
        <v>10.15</v>
      </c>
      <c r="D15" s="7">
        <f t="shared" si="0"/>
        <v>2.0306640684868427E-2</v>
      </c>
      <c r="E15" s="6">
        <f>$C15*(1+D15-Annahmen!$B$8)^(Annahmen!$B$6-Annahmen!$B$5)</f>
        <v>10.360303008351229</v>
      </c>
      <c r="F15" s="8">
        <f>$C15*(1+D15)^(Annahmen!$B$6-Annahmen!$B$5)</f>
        <v>10.566410256410258</v>
      </c>
      <c r="G15" s="6">
        <f>$C15*(1+D15+Annahmen!$B$8)^(Annahmen!$B$6-Annahmen!$B$5)</f>
        <v>10.774547504469288</v>
      </c>
      <c r="H15" s="6">
        <f>$C15*(1+D15-Annahmen!$B$8)^(Annahmen!$B$7-Annahmen!$B$5)</f>
        <v>10.574963391610988</v>
      </c>
      <c r="I15" s="8">
        <f>$C15*(1+D15)^(Annahmen!$B$7-Annahmen!$B$5)</f>
        <v>10.999904010519396</v>
      </c>
      <c r="J15" s="6">
        <f>$C15*(1+D15+Annahmen!$B$8)^(Annahmen!$B$7-Annahmen!$B$5)</f>
        <v>11.437524524735503</v>
      </c>
      <c r="K15" s="9">
        <f t="shared" si="1"/>
        <v>8.3734385272846934E-2</v>
      </c>
      <c r="L15" s="2"/>
      <c r="M15" s="2"/>
      <c r="N15" s="2"/>
      <c r="O15" s="2"/>
    </row>
    <row r="16" spans="1:15" ht="34" customHeight="1">
      <c r="A16" s="2" t="s">
        <v>28</v>
      </c>
      <c r="B16" s="5" t="s">
        <v>29</v>
      </c>
      <c r="C16" s="2" t="s">
        <v>30</v>
      </c>
      <c r="D16" s="2"/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2"/>
      <c r="M16" s="2"/>
      <c r="N16" s="2"/>
      <c r="O16" s="2"/>
    </row>
    <row r="17" spans="1:15" ht="24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4" customHeight="1">
      <c r="A18" s="2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4" customHeight="1">
      <c r="A19" s="2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4" customHeight="1">
      <c r="A21" s="2" t="s">
        <v>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42" customHeight="1">
      <c r="A22" s="16" t="s">
        <v>2</v>
      </c>
      <c r="B22" s="16" t="s">
        <v>35</v>
      </c>
      <c r="C22" s="16" t="s">
        <v>36</v>
      </c>
      <c r="D22" s="16" t="s">
        <v>37</v>
      </c>
      <c r="E22" s="16" t="s">
        <v>38</v>
      </c>
      <c r="F22" s="16" t="s">
        <v>39</v>
      </c>
      <c r="G22" s="16" t="s">
        <v>40</v>
      </c>
      <c r="H22" s="16" t="s">
        <v>41</v>
      </c>
      <c r="I22" s="16" t="s">
        <v>42</v>
      </c>
      <c r="J22" s="16" t="str">
        <f>Annahmen!B6&amp;" Basis €/Monat"</f>
        <v>2028 Basis €/Monat</v>
      </c>
      <c r="K22" s="16" t="str">
        <f>Annahmen!B7&amp;" Basis €/Monat"</f>
        <v>2030 Basis €/Monat</v>
      </c>
      <c r="L22" s="2"/>
      <c r="M22" s="2"/>
      <c r="N22" s="2"/>
      <c r="O22" s="2"/>
    </row>
    <row r="23" spans="1:15" ht="24" customHeight="1">
      <c r="A23" s="2" t="s">
        <v>6</v>
      </c>
      <c r="B23" s="2">
        <f>Annahmen!$B$10</f>
        <v>2017</v>
      </c>
      <c r="C23" s="6">
        <f>Historie!G5</f>
        <v>4.3499999999999996</v>
      </c>
      <c r="D23" s="11">
        <f>($C5/C23)^(1/(Annahmen!$B$5-B23))-1</f>
        <v>2.0029369035871936E-2</v>
      </c>
      <c r="E23" s="6">
        <v>4.95</v>
      </c>
      <c r="F23" s="6">
        <v>5.45</v>
      </c>
      <c r="G23" s="9">
        <f>Historie!J5/Historie!I5-1</f>
        <v>7.5268817204301008E-2</v>
      </c>
      <c r="H23" s="9">
        <f>Historie!K5/Historie!J5-1</f>
        <v>4.0000000000000036E-2</v>
      </c>
      <c r="I23" s="2">
        <f>Annahmen!$B$9</f>
        <v>70</v>
      </c>
      <c r="J23" s="12">
        <f t="shared" ref="J23:J33" si="2">F5*I23</f>
        <v>378.72740858524179</v>
      </c>
      <c r="K23" s="12">
        <f t="shared" ref="K23:K33" si="3">I5*I23</f>
        <v>394.05068685080397</v>
      </c>
      <c r="L23" s="2"/>
      <c r="M23" s="2"/>
      <c r="N23" s="2"/>
      <c r="O23" s="2"/>
    </row>
    <row r="24" spans="1:15" ht="24" customHeight="1">
      <c r="A24" s="2" t="s">
        <v>8</v>
      </c>
      <c r="B24" s="2">
        <f>Annahmen!$B$10</f>
        <v>2017</v>
      </c>
      <c r="C24" s="6">
        <f>Historie!G6</f>
        <v>4.8</v>
      </c>
      <c r="D24" s="11">
        <f>($C6/C24)^(1/(Annahmen!$B$5-B24))-1</f>
        <v>2.6988072576574984E-2</v>
      </c>
      <c r="E24" s="6">
        <v>5.8</v>
      </c>
      <c r="F24" s="6">
        <v>6.4</v>
      </c>
      <c r="G24" s="9">
        <f>Historie!J6/Historie!I6-1</f>
        <v>0.13592233009708732</v>
      </c>
      <c r="H24" s="9">
        <f>Historie!K6/Historie!J6-1</f>
        <v>4.2735042735042805E-2</v>
      </c>
      <c r="I24" s="2">
        <f>Annahmen!$B$9</f>
        <v>70</v>
      </c>
      <c r="J24" s="12">
        <f t="shared" si="2"/>
        <v>450.35882201861216</v>
      </c>
      <c r="K24" s="12">
        <f t="shared" si="3"/>
        <v>474.99547674471188</v>
      </c>
      <c r="L24" s="2"/>
      <c r="M24" s="2"/>
      <c r="N24" s="2"/>
      <c r="O24" s="2"/>
    </row>
    <row r="25" spans="1:15" ht="24" customHeight="1">
      <c r="A25" s="2" t="s">
        <v>10</v>
      </c>
      <c r="B25" s="2">
        <f>Annahmen!$B$10</f>
        <v>2017</v>
      </c>
      <c r="C25" s="6">
        <f>Historie!G7</f>
        <v>4.8</v>
      </c>
      <c r="D25" s="11">
        <f>($C7/C25)^(1/(Annahmen!$B$5-B25))-1</f>
        <v>2.5103648456901162E-2</v>
      </c>
      <c r="E25" s="6">
        <v>5.7</v>
      </c>
      <c r="F25" s="6">
        <v>6.3</v>
      </c>
      <c r="G25" s="9">
        <f>Historie!J7/Historie!I7-1</f>
        <v>0.11650485436893199</v>
      </c>
      <c r="H25" s="9">
        <f>Historie!K7/Historie!J7-1</f>
        <v>4.3478260869565188E-2</v>
      </c>
      <c r="I25" s="2">
        <f>Annahmen!$B$9</f>
        <v>70</v>
      </c>
      <c r="J25" s="12">
        <f t="shared" si="2"/>
        <v>441.35174583345298</v>
      </c>
      <c r="K25" s="12">
        <f t="shared" si="3"/>
        <v>463.78896083389736</v>
      </c>
      <c r="L25" s="2"/>
      <c r="M25" s="2"/>
      <c r="N25" s="2"/>
      <c r="O25" s="2"/>
    </row>
    <row r="26" spans="1:15" ht="24" customHeight="1">
      <c r="A26" s="2" t="s">
        <v>12</v>
      </c>
      <c r="B26" s="2">
        <f>Annahmen!$B$10</f>
        <v>2017</v>
      </c>
      <c r="C26" s="6">
        <f>Historie!G8</f>
        <v>5</v>
      </c>
      <c r="D26" s="11">
        <f>($C8/C26)^(1/(Annahmen!$B$5-B26))-1</f>
        <v>2.3268150554804246E-2</v>
      </c>
      <c r="E26" s="6">
        <v>5.85</v>
      </c>
      <c r="F26" s="6">
        <v>6.45</v>
      </c>
      <c r="G26" s="9">
        <f>Historie!J8/Historie!I8-1</f>
        <v>0.10280373831775713</v>
      </c>
      <c r="H26" s="9">
        <f>Historie!K8/Historie!J8-1</f>
        <v>4.237288135593209E-2</v>
      </c>
      <c r="I26" s="2">
        <f>Annahmen!$B$9</f>
        <v>70</v>
      </c>
      <c r="J26" s="12">
        <f t="shared" si="2"/>
        <v>450.76695326810523</v>
      </c>
      <c r="K26" s="12">
        <f t="shared" si="3"/>
        <v>471.9880282429969</v>
      </c>
      <c r="L26" s="2"/>
      <c r="M26" s="2"/>
      <c r="N26" s="2"/>
      <c r="O26" s="2"/>
    </row>
    <row r="27" spans="1:15" ht="24" customHeight="1">
      <c r="A27" s="2" t="s">
        <v>14</v>
      </c>
      <c r="B27" s="2">
        <f>Annahmen!$B$10</f>
        <v>2017</v>
      </c>
      <c r="C27" s="6">
        <f>Historie!G9</f>
        <v>5.15</v>
      </c>
      <c r="D27" s="11">
        <f>($C9/C27)^(1/(Annahmen!$B$5-B27))-1</f>
        <v>2.9666058512106908E-2</v>
      </c>
      <c r="E27" s="6">
        <v>6.35</v>
      </c>
      <c r="F27" s="6">
        <v>7.05</v>
      </c>
      <c r="G27" s="9">
        <f>Historie!J9/Historie!I9-1</f>
        <v>0.17272727272727284</v>
      </c>
      <c r="H27" s="9">
        <f>Historie!K9/Historie!J9-1</f>
        <v>3.8759689922480689E-2</v>
      </c>
      <c r="I27" s="2">
        <f>Annahmen!$B$9</f>
        <v>70</v>
      </c>
      <c r="J27" s="12">
        <f t="shared" si="2"/>
        <v>497.23951807232118</v>
      </c>
      <c r="K27" s="12">
        <f t="shared" si="3"/>
        <v>527.17939943026488</v>
      </c>
      <c r="L27" s="2"/>
      <c r="M27" s="2"/>
      <c r="N27" s="2"/>
      <c r="O27" s="2"/>
    </row>
    <row r="28" spans="1:15" ht="24" customHeight="1">
      <c r="A28" s="2" t="s">
        <v>16</v>
      </c>
      <c r="B28" s="2">
        <f>Annahmen!$B$10</f>
        <v>2017</v>
      </c>
      <c r="C28" s="6">
        <f>Historie!G10</f>
        <v>5.7</v>
      </c>
      <c r="D28" s="11">
        <f>($C10/C28)^(1/(Annahmen!$B$5-B28))-1</f>
        <v>1.8963830883514499E-2</v>
      </c>
      <c r="E28" s="6">
        <v>6.4</v>
      </c>
      <c r="F28" s="6">
        <v>7.1</v>
      </c>
      <c r="G28" s="9">
        <f>Historie!J10/Historie!I10-1</f>
        <v>6.5573770491803351E-2</v>
      </c>
      <c r="H28" s="9">
        <f>Historie!K10/Historie!J10-1</f>
        <v>3.8461538461538547E-2</v>
      </c>
      <c r="I28" s="2">
        <f>Annahmen!$B$9</f>
        <v>70</v>
      </c>
      <c r="J28" s="12">
        <f t="shared" si="2"/>
        <v>490.59074388656154</v>
      </c>
      <c r="K28" s="12">
        <f t="shared" si="3"/>
        <v>509.37413330617954</v>
      </c>
      <c r="L28" s="2"/>
      <c r="M28" s="2"/>
      <c r="N28" s="2"/>
      <c r="O28" s="2"/>
    </row>
    <row r="29" spans="1:15" ht="24" customHeight="1">
      <c r="A29" s="2" t="s">
        <v>18</v>
      </c>
      <c r="B29" s="2">
        <f>Annahmen!$B$10</f>
        <v>2017</v>
      </c>
      <c r="C29" s="6">
        <f>Historie!G11</f>
        <v>6</v>
      </c>
      <c r="D29" s="11">
        <f>($C11/C29)^(1/(Annahmen!$B$5-B29))-1</f>
        <v>2.2029689859727419E-2</v>
      </c>
      <c r="E29" s="6">
        <v>6.95</v>
      </c>
      <c r="F29" s="6">
        <v>7.65</v>
      </c>
      <c r="G29" s="9">
        <f>Historie!J11/Historie!I11-1</f>
        <v>8.5271317829457294E-2</v>
      </c>
      <c r="H29" s="9">
        <f>Historie!K11/Historie!J11-1</f>
        <v>4.2857142857142927E-2</v>
      </c>
      <c r="I29" s="2">
        <f>Annahmen!$B$9</f>
        <v>70</v>
      </c>
      <c r="J29" s="12">
        <f t="shared" si="2"/>
        <v>533.76233503388778</v>
      </c>
      <c r="K29" s="12">
        <f t="shared" si="3"/>
        <v>557.53861115621953</v>
      </c>
      <c r="L29" s="2"/>
      <c r="M29" s="2"/>
      <c r="N29" s="2"/>
      <c r="O29" s="2"/>
    </row>
    <row r="30" spans="1:15" ht="24" customHeight="1">
      <c r="A30" s="2" t="s">
        <v>20</v>
      </c>
      <c r="B30" s="2">
        <f>Annahmen!$B$10</f>
        <v>2017</v>
      </c>
      <c r="C30" s="6">
        <f>Historie!G12</f>
        <v>6.3</v>
      </c>
      <c r="D30" s="11">
        <f>($C12/C30)^(1/(Annahmen!$B$5-B30))-1</f>
        <v>1.4947433403861066E-2</v>
      </c>
      <c r="E30" s="6">
        <v>6.85</v>
      </c>
      <c r="F30" s="6">
        <v>7.55</v>
      </c>
      <c r="G30" s="9">
        <f>Historie!J12/Historie!I12-1</f>
        <v>2.2222222222222365E-2</v>
      </c>
      <c r="H30" s="9">
        <f>Historie!K12/Historie!J12-1</f>
        <v>4.3478260869565188E-2</v>
      </c>
      <c r="I30" s="2">
        <f>Annahmen!$B$9</f>
        <v>70</v>
      </c>
      <c r="J30" s="12">
        <f t="shared" si="2"/>
        <v>519.17961945683487</v>
      </c>
      <c r="K30" s="12">
        <f t="shared" si="3"/>
        <v>534.81642313361874</v>
      </c>
      <c r="L30" s="2"/>
      <c r="M30" s="2"/>
      <c r="N30" s="2"/>
      <c r="O30" s="2"/>
    </row>
    <row r="31" spans="1:15" ht="24" customHeight="1">
      <c r="A31" s="2" t="s">
        <v>22</v>
      </c>
      <c r="B31" s="2">
        <f>Annahmen!$B$10</f>
        <v>2017</v>
      </c>
      <c r="C31" s="6">
        <f>Historie!G13</f>
        <v>6.45</v>
      </c>
      <c r="D31" s="11">
        <f>($C13/C31)^(1/(Annahmen!$B$5-B31))-1</f>
        <v>1.5383782794995859E-2</v>
      </c>
      <c r="E31" s="6">
        <v>7.05</v>
      </c>
      <c r="F31" s="6">
        <v>7.75</v>
      </c>
      <c r="G31" s="9">
        <f>Historie!J13/Historie!I13-1</f>
        <v>2.8985507246376718E-2</v>
      </c>
      <c r="H31" s="9">
        <f>Historie!K13/Historie!J13-1</f>
        <v>4.2253521126760729E-2</v>
      </c>
      <c r="I31" s="2">
        <f>Annahmen!$B$9</f>
        <v>70</v>
      </c>
      <c r="J31" s="12">
        <f t="shared" si="2"/>
        <v>534.06018925607304</v>
      </c>
      <c r="K31" s="12">
        <f t="shared" si="3"/>
        <v>550.61831225527533</v>
      </c>
      <c r="L31" s="2"/>
      <c r="M31" s="2"/>
      <c r="N31" s="2"/>
      <c r="O31" s="2"/>
    </row>
    <row r="32" spans="1:15" ht="24" customHeight="1">
      <c r="A32" s="2" t="s">
        <v>24</v>
      </c>
      <c r="B32" s="2">
        <f>Annahmen!$B$10</f>
        <v>2017</v>
      </c>
      <c r="C32" s="6">
        <f>Historie!G14</f>
        <v>6.6</v>
      </c>
      <c r="D32" s="11">
        <f>($C14/C32)^(1/(Annahmen!$B$5-B32))-1</f>
        <v>2.231221376033532E-2</v>
      </c>
      <c r="E32" s="6">
        <v>7.65</v>
      </c>
      <c r="F32" s="6">
        <v>8.4499999999999993</v>
      </c>
      <c r="G32" s="9">
        <f>Historie!J14/Historie!I14-1</f>
        <v>9.9290780141843893E-2</v>
      </c>
      <c r="H32" s="9">
        <f>Historie!K14/Historie!J14-1</f>
        <v>3.8709677419354938E-2</v>
      </c>
      <c r="I32" s="2">
        <f>Annahmen!$B$9</f>
        <v>70</v>
      </c>
      <c r="J32" s="12">
        <f t="shared" si="2"/>
        <v>588.92639486440464</v>
      </c>
      <c r="K32" s="12">
        <f t="shared" si="3"/>
        <v>615.50008618985748</v>
      </c>
      <c r="L32" s="2"/>
      <c r="M32" s="2"/>
      <c r="N32" s="2"/>
      <c r="O32" s="2"/>
    </row>
    <row r="33" spans="1:15" ht="24" customHeight="1">
      <c r="A33" s="2" t="s">
        <v>26</v>
      </c>
      <c r="B33" s="2">
        <v>2024</v>
      </c>
      <c r="C33" s="6">
        <f>Historie!J15</f>
        <v>9.75</v>
      </c>
      <c r="D33" s="11">
        <f>($C15/C33)^(1/(Annahmen!$B$5-B33))-1</f>
        <v>2.0306640684868427E-2</v>
      </c>
      <c r="E33" s="6">
        <v>9.65</v>
      </c>
      <c r="F33" s="6">
        <v>10.65</v>
      </c>
      <c r="G33" s="9"/>
      <c r="H33" s="9">
        <f>Historie!K15/Historie!J15-1</f>
        <v>4.1025641025641102E-2</v>
      </c>
      <c r="I33" s="2">
        <f>Annahmen!$B$9</f>
        <v>70</v>
      </c>
      <c r="J33" s="12">
        <f t="shared" si="2"/>
        <v>739.64871794871806</v>
      </c>
      <c r="K33" s="12">
        <f t="shared" si="3"/>
        <v>769.99328073635775</v>
      </c>
      <c r="L33" s="2"/>
      <c r="M33" s="2"/>
      <c r="N33" s="2"/>
      <c r="O33" s="2"/>
    </row>
    <row r="34" spans="1:15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2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2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4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"/>
  <sheetViews>
    <sheetView showGridLines="0" workbookViewId="0">
      <pane ySplit="4" topLeftCell="A5" activePane="bottomLeft" state="frozen"/>
      <selection pane="bottomLeft" activeCell="C7" sqref="C7"/>
    </sheetView>
  </sheetViews>
  <sheetFormatPr baseColWidth="10" defaultColWidth="8.83203125" defaultRowHeight="14"/>
  <cols>
    <col min="1" max="1" width="47" customWidth="1"/>
    <col min="2" max="11" width="12" customWidth="1"/>
  </cols>
  <sheetData>
    <row r="1" spans="1:15" ht="24" customHeight="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spans="1:15" ht="24" customHeight="1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</row>
    <row r="3" spans="1:15" ht="2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2" customHeight="1">
      <c r="A4" s="4" t="s">
        <v>45</v>
      </c>
      <c r="B4" s="4">
        <v>2002</v>
      </c>
      <c r="C4" s="4">
        <v>2004</v>
      </c>
      <c r="D4" s="4">
        <v>2006</v>
      </c>
      <c r="E4" s="4">
        <v>2008</v>
      </c>
      <c r="F4" s="4">
        <v>2012</v>
      </c>
      <c r="G4" s="4">
        <v>2017</v>
      </c>
      <c r="H4" s="4">
        <v>2020</v>
      </c>
      <c r="I4" s="4">
        <v>2022</v>
      </c>
      <c r="J4" s="4">
        <v>2024</v>
      </c>
      <c r="K4" s="4">
        <v>2026</v>
      </c>
      <c r="L4" s="2"/>
      <c r="M4" s="2"/>
      <c r="N4" s="2"/>
      <c r="O4" s="2"/>
    </row>
    <row r="5" spans="1:15" ht="24" customHeight="1">
      <c r="A5" s="2" t="s">
        <v>7</v>
      </c>
      <c r="B5" s="6">
        <v>3.85</v>
      </c>
      <c r="C5" s="6">
        <v>3.85</v>
      </c>
      <c r="D5" s="6">
        <v>3.85</v>
      </c>
      <c r="E5" s="6">
        <v>4</v>
      </c>
      <c r="F5" s="6">
        <v>4.2</v>
      </c>
      <c r="G5" s="6">
        <v>4.3499999999999996</v>
      </c>
      <c r="H5" s="6">
        <v>4.5</v>
      </c>
      <c r="I5" s="6">
        <v>4.6500000000000004</v>
      </c>
      <c r="J5" s="6">
        <v>5</v>
      </c>
      <c r="K5" s="6">
        <v>5.2</v>
      </c>
      <c r="L5" s="2"/>
      <c r="M5" s="2"/>
      <c r="N5" s="2"/>
      <c r="O5" s="2"/>
    </row>
    <row r="6" spans="1:15" ht="24" customHeight="1">
      <c r="A6" s="2" t="s">
        <v>9</v>
      </c>
      <c r="B6" s="6">
        <v>4.3</v>
      </c>
      <c r="C6" s="6">
        <v>4.3</v>
      </c>
      <c r="D6" s="6">
        <v>4.3</v>
      </c>
      <c r="E6" s="6">
        <v>4.45</v>
      </c>
      <c r="F6" s="6">
        <v>4.6500000000000004</v>
      </c>
      <c r="G6" s="6">
        <v>4.8</v>
      </c>
      <c r="H6" s="6">
        <v>5</v>
      </c>
      <c r="I6" s="6">
        <v>5.15</v>
      </c>
      <c r="J6" s="6">
        <v>5.85</v>
      </c>
      <c r="K6" s="6">
        <v>6.1</v>
      </c>
      <c r="L6" s="2"/>
      <c r="M6" s="2"/>
      <c r="N6" s="2"/>
      <c r="O6" s="2"/>
    </row>
    <row r="7" spans="1:15" ht="24" customHeight="1">
      <c r="A7" s="2" t="s">
        <v>11</v>
      </c>
      <c r="B7" s="6">
        <v>4.3</v>
      </c>
      <c r="C7" s="6">
        <v>4.3</v>
      </c>
      <c r="D7" s="6">
        <v>4.3</v>
      </c>
      <c r="E7" s="6">
        <v>4.45</v>
      </c>
      <c r="F7" s="6">
        <v>4.6500000000000004</v>
      </c>
      <c r="G7" s="6">
        <v>4.8</v>
      </c>
      <c r="H7" s="6">
        <v>5</v>
      </c>
      <c r="I7" s="6">
        <v>5.15</v>
      </c>
      <c r="J7" s="6">
        <v>5.75</v>
      </c>
      <c r="K7" s="6">
        <v>6</v>
      </c>
      <c r="L7" s="2"/>
      <c r="M7" s="2"/>
      <c r="N7" s="2"/>
      <c r="O7" s="2"/>
    </row>
    <row r="8" spans="1:15" ht="24" customHeight="1">
      <c r="A8" s="2" t="s">
        <v>13</v>
      </c>
      <c r="B8" s="6">
        <v>4.5999999999999996</v>
      </c>
      <c r="C8" s="6">
        <v>4.5999999999999996</v>
      </c>
      <c r="D8" s="6">
        <v>4.5</v>
      </c>
      <c r="E8" s="6">
        <v>4.6500000000000004</v>
      </c>
      <c r="F8" s="6">
        <v>4.8499999999999996</v>
      </c>
      <c r="G8" s="6">
        <v>5</v>
      </c>
      <c r="H8" s="6">
        <v>5.2</v>
      </c>
      <c r="I8" s="6">
        <v>5.35</v>
      </c>
      <c r="J8" s="6">
        <v>5.9</v>
      </c>
      <c r="K8" s="6">
        <v>6.15</v>
      </c>
      <c r="L8" s="2"/>
      <c r="M8" s="2"/>
      <c r="N8" s="2"/>
      <c r="O8" s="2"/>
    </row>
    <row r="9" spans="1:15" ht="24" customHeight="1">
      <c r="A9" s="17" t="s">
        <v>15</v>
      </c>
      <c r="B9" s="19"/>
      <c r="C9" s="19"/>
      <c r="D9" s="19">
        <v>4.5999999999999996</v>
      </c>
      <c r="E9" s="19">
        <v>4.75</v>
      </c>
      <c r="F9" s="19">
        <v>5</v>
      </c>
      <c r="G9" s="19">
        <v>5.15</v>
      </c>
      <c r="H9" s="19">
        <v>5.35</v>
      </c>
      <c r="I9" s="19">
        <v>5.5</v>
      </c>
      <c r="J9" s="19">
        <v>6.45</v>
      </c>
      <c r="K9" s="19">
        <v>6.7</v>
      </c>
      <c r="L9" s="2"/>
      <c r="M9" s="2"/>
      <c r="N9" s="2"/>
      <c r="O9" s="2"/>
    </row>
    <row r="10" spans="1:15" ht="24" customHeight="1">
      <c r="A10" s="2" t="s">
        <v>17</v>
      </c>
      <c r="B10" s="6">
        <v>5.0999999999999996</v>
      </c>
      <c r="C10" s="6">
        <v>5.0999999999999996</v>
      </c>
      <c r="D10" s="6">
        <v>5.0999999999999996</v>
      </c>
      <c r="E10" s="6">
        <v>5.3</v>
      </c>
      <c r="F10" s="6">
        <v>5.55</v>
      </c>
      <c r="G10" s="6">
        <v>5.7</v>
      </c>
      <c r="H10" s="6">
        <v>5.95</v>
      </c>
      <c r="I10" s="6">
        <v>6.1</v>
      </c>
      <c r="J10" s="6">
        <v>6.5</v>
      </c>
      <c r="K10" s="6">
        <v>6.75</v>
      </c>
      <c r="L10" s="2"/>
      <c r="M10" s="2"/>
      <c r="N10" s="2"/>
      <c r="O10" s="2"/>
    </row>
    <row r="11" spans="1:15" ht="24" customHeight="1">
      <c r="A11" s="2" t="s">
        <v>19</v>
      </c>
      <c r="B11" s="6"/>
      <c r="C11" s="6"/>
      <c r="D11" s="6"/>
      <c r="E11" s="6"/>
      <c r="F11" s="6"/>
      <c r="G11" s="6">
        <v>6</v>
      </c>
      <c r="H11" s="6">
        <v>6.25</v>
      </c>
      <c r="I11" s="6">
        <v>6.45</v>
      </c>
      <c r="J11" s="6">
        <v>7</v>
      </c>
      <c r="K11" s="6">
        <v>7.3</v>
      </c>
      <c r="L11" s="2"/>
      <c r="M11" s="2"/>
      <c r="N11" s="2"/>
      <c r="O11" s="2"/>
    </row>
    <row r="12" spans="1:15" ht="24" customHeight="1">
      <c r="A12" s="2" t="s">
        <v>21</v>
      </c>
      <c r="B12" s="6">
        <v>5.6</v>
      </c>
      <c r="C12" s="6">
        <v>5.6</v>
      </c>
      <c r="D12" s="6">
        <v>5.6</v>
      </c>
      <c r="E12" s="6">
        <v>5.8</v>
      </c>
      <c r="F12" s="6">
        <v>6.1</v>
      </c>
      <c r="G12" s="6">
        <v>6.3</v>
      </c>
      <c r="H12" s="6">
        <v>6.55</v>
      </c>
      <c r="I12" s="6">
        <v>6.75</v>
      </c>
      <c r="J12" s="6">
        <v>6.9</v>
      </c>
      <c r="K12" s="6">
        <v>7.2</v>
      </c>
      <c r="L12" s="2"/>
      <c r="M12" s="2"/>
      <c r="N12" s="2"/>
      <c r="O12" s="2"/>
    </row>
    <row r="13" spans="1:15" ht="24" customHeight="1">
      <c r="A13" s="2" t="s">
        <v>23</v>
      </c>
      <c r="B13" s="6"/>
      <c r="C13" s="6"/>
      <c r="D13" s="6"/>
      <c r="E13" s="6"/>
      <c r="F13" s="6">
        <v>6.25</v>
      </c>
      <c r="G13" s="6">
        <v>6.45</v>
      </c>
      <c r="H13" s="6">
        <v>6.7</v>
      </c>
      <c r="I13" s="6">
        <v>6.9</v>
      </c>
      <c r="J13" s="6">
        <v>7.1</v>
      </c>
      <c r="K13" s="6">
        <v>7.4</v>
      </c>
      <c r="L13" s="2"/>
      <c r="M13" s="2"/>
      <c r="N13" s="2"/>
      <c r="O13" s="2"/>
    </row>
    <row r="14" spans="1:15" ht="24" customHeight="1">
      <c r="A14" s="2" t="s">
        <v>25</v>
      </c>
      <c r="B14" s="6"/>
      <c r="C14" s="6"/>
      <c r="D14" s="6"/>
      <c r="E14" s="6"/>
      <c r="F14" s="6"/>
      <c r="G14" s="6">
        <v>6.6</v>
      </c>
      <c r="H14" s="6">
        <v>6.85</v>
      </c>
      <c r="I14" s="6">
        <v>7.05</v>
      </c>
      <c r="J14" s="6">
        <v>7.75</v>
      </c>
      <c r="K14" s="6">
        <v>8.0500000000000007</v>
      </c>
      <c r="L14" s="2"/>
      <c r="M14" s="2"/>
      <c r="N14" s="2"/>
      <c r="O14" s="2"/>
    </row>
    <row r="15" spans="1:15" ht="24" customHeight="1">
      <c r="A15" s="2" t="s">
        <v>27</v>
      </c>
      <c r="B15" s="6"/>
      <c r="C15" s="6"/>
      <c r="D15" s="6"/>
      <c r="E15" s="6"/>
      <c r="F15" s="6"/>
      <c r="G15" s="6"/>
      <c r="H15" s="6"/>
      <c r="I15" s="6"/>
      <c r="J15" s="6">
        <v>9.75</v>
      </c>
      <c r="K15" s="6">
        <v>10.15</v>
      </c>
      <c r="L15" s="2"/>
      <c r="M15" s="2"/>
      <c r="N15" s="2"/>
      <c r="O15" s="2"/>
    </row>
    <row r="16" spans="1:15" ht="24" customHeight="1">
      <c r="A16" s="2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2"/>
      <c r="M16" s="2"/>
      <c r="N16" s="2"/>
      <c r="O16" s="2"/>
    </row>
    <row r="17" spans="1:15" ht="24" customHeight="1">
      <c r="A17" s="2"/>
      <c r="B17" s="6"/>
      <c r="C17" s="6"/>
      <c r="D17" s="6"/>
      <c r="E17" s="6"/>
      <c r="F17" s="6"/>
      <c r="G17" s="6"/>
      <c r="H17" s="6"/>
      <c r="I17" s="6"/>
      <c r="J17" s="6"/>
      <c r="K17" s="6"/>
      <c r="L17" s="2"/>
      <c r="M17" s="2"/>
      <c r="N17" s="2"/>
      <c r="O17" s="2"/>
    </row>
    <row r="18" spans="1:15" ht="24" customHeight="1">
      <c r="A18" s="2" t="s">
        <v>46</v>
      </c>
      <c r="B18" s="6">
        <v>5.9</v>
      </c>
      <c r="C18" s="6">
        <v>5.9</v>
      </c>
      <c r="D18" s="6">
        <v>5.9</v>
      </c>
      <c r="E18" s="6">
        <v>6.1</v>
      </c>
      <c r="F18" s="6"/>
      <c r="G18" s="6"/>
      <c r="H18" s="6"/>
      <c r="I18" s="6"/>
      <c r="J18" s="6"/>
      <c r="K18" s="6"/>
      <c r="L18" s="2"/>
      <c r="M18" s="2"/>
      <c r="N18" s="2"/>
      <c r="O18" s="2"/>
    </row>
    <row r="19" spans="1:15" ht="24" customHeight="1">
      <c r="A19" s="2" t="s">
        <v>47</v>
      </c>
      <c r="B19" s="6"/>
      <c r="C19" s="6"/>
      <c r="D19" s="6"/>
      <c r="E19" s="6"/>
      <c r="F19" s="6">
        <v>6.4</v>
      </c>
      <c r="G19" s="6"/>
      <c r="H19" s="6"/>
      <c r="I19" s="6"/>
      <c r="J19" s="6"/>
      <c r="K19" s="6"/>
      <c r="L19" s="2"/>
      <c r="M19" s="2"/>
      <c r="N19" s="2"/>
      <c r="O19" s="2"/>
    </row>
    <row r="20" spans="1:15" ht="24" customHeight="1">
      <c r="A20" s="2" t="s">
        <v>48</v>
      </c>
      <c r="B20" s="6"/>
      <c r="C20" s="6"/>
      <c r="D20" s="6"/>
      <c r="E20" s="6"/>
      <c r="F20" s="6"/>
      <c r="G20" s="6">
        <v>8</v>
      </c>
      <c r="H20" s="6">
        <v>8.3000000000000007</v>
      </c>
      <c r="I20" s="6">
        <v>8.5</v>
      </c>
      <c r="J20" s="6"/>
      <c r="K20" s="6"/>
      <c r="L20" s="2"/>
      <c r="M20" s="2"/>
      <c r="N20" s="2"/>
      <c r="O20" s="2"/>
    </row>
    <row r="21" spans="1:15" ht="24" customHeight="1">
      <c r="A21" s="2" t="s">
        <v>49</v>
      </c>
      <c r="B21" s="6">
        <v>2.2999999999999998</v>
      </c>
      <c r="C21" s="6">
        <v>2.2999999999999998</v>
      </c>
      <c r="D21" s="6">
        <v>2.2999999999999998</v>
      </c>
      <c r="E21" s="6">
        <v>2.4</v>
      </c>
      <c r="F21" s="6">
        <v>2.5</v>
      </c>
      <c r="G21" s="6">
        <v>2.6</v>
      </c>
      <c r="H21" s="6">
        <v>2.7</v>
      </c>
      <c r="I21" s="6">
        <v>2.8</v>
      </c>
      <c r="J21" s="6"/>
      <c r="K21" s="6"/>
      <c r="L21" s="2"/>
      <c r="M21" s="2"/>
      <c r="N21" s="2"/>
      <c r="O21" s="2"/>
    </row>
    <row r="22" spans="1:15" ht="24" customHeight="1">
      <c r="A22" s="2" t="s">
        <v>50</v>
      </c>
      <c r="B22" s="6">
        <v>2.6</v>
      </c>
      <c r="C22" s="6">
        <v>2.6</v>
      </c>
      <c r="D22" s="6">
        <v>2.6</v>
      </c>
      <c r="E22" s="6">
        <v>2.7</v>
      </c>
      <c r="F22" s="6">
        <v>2.85</v>
      </c>
      <c r="G22" s="6">
        <v>2.95</v>
      </c>
      <c r="H22" s="6">
        <v>3.05</v>
      </c>
      <c r="I22" s="6">
        <v>3.15</v>
      </c>
      <c r="J22" s="6"/>
      <c r="K22" s="6"/>
      <c r="L22" s="2"/>
      <c r="M22" s="2"/>
      <c r="N22" s="2"/>
      <c r="O22" s="2"/>
    </row>
    <row r="23" spans="1:15" ht="24" customHeight="1">
      <c r="A23" s="2" t="s">
        <v>51</v>
      </c>
      <c r="B23" s="6">
        <v>3.1</v>
      </c>
      <c r="C23" s="6">
        <v>3.1</v>
      </c>
      <c r="D23" s="6">
        <v>3.1</v>
      </c>
      <c r="E23" s="6">
        <v>3.2</v>
      </c>
      <c r="F23" s="6">
        <v>3.35</v>
      </c>
      <c r="G23" s="6">
        <v>3.45</v>
      </c>
      <c r="H23" s="6">
        <v>3.6</v>
      </c>
      <c r="I23" s="6">
        <v>3.7</v>
      </c>
      <c r="J23" s="6"/>
      <c r="K23" s="6"/>
      <c r="L23" s="2"/>
      <c r="M23" s="2"/>
      <c r="N23" s="2"/>
      <c r="O23" s="2"/>
    </row>
    <row r="24" spans="1:15" ht="24" customHeight="1">
      <c r="A24" s="2" t="s">
        <v>52</v>
      </c>
      <c r="B24" s="6">
        <v>3.75</v>
      </c>
      <c r="C24" s="6">
        <v>3.75</v>
      </c>
      <c r="D24" s="6">
        <v>3.75</v>
      </c>
      <c r="E24" s="6">
        <v>3.9</v>
      </c>
      <c r="F24" s="6">
        <v>4.0999999999999996</v>
      </c>
      <c r="G24" s="6">
        <v>4.2</v>
      </c>
      <c r="H24" s="6">
        <v>4.3499999999999996</v>
      </c>
      <c r="I24" s="6">
        <v>4.45</v>
      </c>
      <c r="J24" s="6"/>
      <c r="K24" s="6"/>
      <c r="L24" s="2"/>
      <c r="M24" s="2"/>
      <c r="N24" s="2"/>
      <c r="O24" s="2"/>
    </row>
    <row r="25" spans="1:15" ht="24" customHeight="1">
      <c r="A25" s="2" t="s">
        <v>53</v>
      </c>
      <c r="B25" s="6">
        <v>3.2</v>
      </c>
      <c r="C25" s="6">
        <v>3.2</v>
      </c>
      <c r="D25" s="6">
        <v>3.2</v>
      </c>
      <c r="E25" s="6">
        <v>3.3</v>
      </c>
      <c r="F25" s="6">
        <v>3.45</v>
      </c>
      <c r="G25" s="6">
        <v>3.55</v>
      </c>
      <c r="H25" s="6">
        <v>3.7</v>
      </c>
      <c r="I25" s="6">
        <v>3.8</v>
      </c>
      <c r="J25" s="6"/>
      <c r="K25" s="6"/>
      <c r="L25" s="2"/>
      <c r="M25" s="2"/>
      <c r="N25" s="2"/>
      <c r="O25" s="2"/>
    </row>
    <row r="26" spans="1:15" ht="24" customHeight="1">
      <c r="A26" s="2" t="s">
        <v>54</v>
      </c>
      <c r="B26" s="6">
        <v>3.75</v>
      </c>
      <c r="C26" s="6">
        <v>3.75</v>
      </c>
      <c r="D26" s="6">
        <v>3.75</v>
      </c>
      <c r="E26" s="6">
        <v>3.9</v>
      </c>
      <c r="F26" s="6">
        <v>4.0999999999999996</v>
      </c>
      <c r="G26" s="6">
        <v>4.2</v>
      </c>
      <c r="H26" s="6">
        <v>4.3499999999999996</v>
      </c>
      <c r="I26" s="6">
        <v>4.45</v>
      </c>
      <c r="J26" s="6"/>
      <c r="K26" s="6"/>
      <c r="L26" s="2"/>
      <c r="M26" s="2"/>
      <c r="N26" s="2"/>
      <c r="O26" s="2"/>
    </row>
    <row r="27" spans="1:15" ht="24" customHeight="1">
      <c r="A27" s="2" t="s">
        <v>55</v>
      </c>
      <c r="B27" s="6">
        <v>3.95</v>
      </c>
      <c r="C27" s="6">
        <v>3.95</v>
      </c>
      <c r="D27" s="6">
        <v>3.95</v>
      </c>
      <c r="E27" s="6">
        <v>4.0999999999999996</v>
      </c>
      <c r="F27" s="6">
        <v>4.3</v>
      </c>
      <c r="G27" s="6">
        <v>4.45</v>
      </c>
      <c r="H27" s="6">
        <v>4.6500000000000004</v>
      </c>
      <c r="I27" s="6">
        <v>4.8</v>
      </c>
      <c r="J27" s="6"/>
      <c r="K27" s="6"/>
      <c r="L27" s="2"/>
      <c r="M27" s="2"/>
      <c r="N27" s="2"/>
      <c r="O27" s="2"/>
    </row>
    <row r="28" spans="1:15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4" customHeight="1">
      <c r="A29" s="2" t="s">
        <v>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4" customHeight="1">
      <c r="A30" s="2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4" customHeight="1">
      <c r="A31" s="2" t="s">
        <v>58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24" customHeight="1">
      <c r="A32" s="2" t="s">
        <v>59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4" customHeight="1">
      <c r="A34" s="2" t="s">
        <v>60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42" customHeight="1">
      <c r="A36" s="4" t="s">
        <v>61</v>
      </c>
      <c r="B36" s="4" t="s">
        <v>7</v>
      </c>
      <c r="C36" s="4" t="s">
        <v>11</v>
      </c>
      <c r="D36" s="4" t="s">
        <v>21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4" customHeight="1">
      <c r="A37" s="2" t="s">
        <v>62</v>
      </c>
      <c r="B37" s="6">
        <f>B5</f>
        <v>3.85</v>
      </c>
      <c r="C37" s="6">
        <f>B7</f>
        <v>4.3</v>
      </c>
      <c r="D37" s="6">
        <f>B12</f>
        <v>5.6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24" customHeight="1">
      <c r="A38" s="2" t="s">
        <v>63</v>
      </c>
      <c r="B38" s="6">
        <f>C5</f>
        <v>3.85</v>
      </c>
      <c r="C38" s="6">
        <f>C7</f>
        <v>4.3</v>
      </c>
      <c r="D38" s="6">
        <f>C12</f>
        <v>5.6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4" customHeight="1">
      <c r="A39" s="2" t="s">
        <v>64</v>
      </c>
      <c r="B39" s="6">
        <f>D5</f>
        <v>3.85</v>
      </c>
      <c r="C39" s="6">
        <f>D7</f>
        <v>4.3</v>
      </c>
      <c r="D39" s="6">
        <f>D12</f>
        <v>5.6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24" customHeight="1">
      <c r="A40" s="2" t="s">
        <v>65</v>
      </c>
      <c r="B40" s="6">
        <f>E5</f>
        <v>4</v>
      </c>
      <c r="C40" s="6">
        <f>E7</f>
        <v>4.45</v>
      </c>
      <c r="D40" s="6">
        <f>E12</f>
        <v>5.8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24" customHeight="1">
      <c r="A41" s="2" t="s">
        <v>66</v>
      </c>
      <c r="B41" s="6">
        <f>F5</f>
        <v>4.2</v>
      </c>
      <c r="C41" s="6">
        <f>F7</f>
        <v>4.6500000000000004</v>
      </c>
      <c r="D41" s="6">
        <f>F12</f>
        <v>6.1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24" customHeight="1">
      <c r="A42" s="2" t="s">
        <v>67</v>
      </c>
      <c r="B42" s="6">
        <f>G5</f>
        <v>4.3499999999999996</v>
      </c>
      <c r="C42" s="6">
        <f>G7</f>
        <v>4.8</v>
      </c>
      <c r="D42" s="6">
        <f>G12</f>
        <v>6.3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4" customHeight="1">
      <c r="A43" s="2" t="s">
        <v>68</v>
      </c>
      <c r="B43" s="6">
        <f>H5</f>
        <v>4.5</v>
      </c>
      <c r="C43" s="6">
        <f>H7</f>
        <v>5</v>
      </c>
      <c r="D43" s="6">
        <f>H12</f>
        <v>6.55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24" customHeight="1">
      <c r="A44" s="2" t="s">
        <v>69</v>
      </c>
      <c r="B44" s="6">
        <f>I5</f>
        <v>4.6500000000000004</v>
      </c>
      <c r="C44" s="6">
        <f>I7</f>
        <v>5.15</v>
      </c>
      <c r="D44" s="6">
        <f>I12</f>
        <v>6.75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" customHeight="1">
      <c r="A45" s="2" t="s">
        <v>70</v>
      </c>
      <c r="B45" s="6">
        <f>J5</f>
        <v>5</v>
      </c>
      <c r="C45" s="6">
        <f>J7</f>
        <v>5.75</v>
      </c>
      <c r="D45" s="6">
        <f>J12</f>
        <v>6.9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4" customHeight="1">
      <c r="A46" s="2" t="s">
        <v>71</v>
      </c>
      <c r="B46" s="6">
        <f>K5</f>
        <v>5.2</v>
      </c>
      <c r="C46" s="6">
        <f>K7</f>
        <v>6</v>
      </c>
      <c r="D46" s="6">
        <f>K12</f>
        <v>7.2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24" customHeight="1">
      <c r="A48" s="2" t="s">
        <v>72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5"/>
  <sheetViews>
    <sheetView showGridLines="0" topLeftCell="A16" workbookViewId="0"/>
  </sheetViews>
  <sheetFormatPr baseColWidth="10" defaultColWidth="8.83203125" defaultRowHeight="14"/>
  <cols>
    <col min="1" max="1" width="32" customWidth="1"/>
    <col min="2" max="2" width="87" customWidth="1"/>
    <col min="3" max="3" width="57" customWidth="1"/>
  </cols>
  <sheetData>
    <row r="1" spans="1:15" ht="24" customHeight="1">
      <c r="A1" s="1" t="s">
        <v>73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>
      <c r="A2" s="3" t="s">
        <v>74</v>
      </c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</row>
    <row r="3" spans="1:15" ht="2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2" customHeight="1">
      <c r="A4" s="4" t="s">
        <v>75</v>
      </c>
      <c r="B4" s="4" t="s">
        <v>76</v>
      </c>
      <c r="C4" s="4" t="s">
        <v>77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" customHeight="1">
      <c r="A5" s="2" t="s">
        <v>78</v>
      </c>
      <c r="B5" s="2">
        <v>2026</v>
      </c>
      <c r="C5" s="5" t="s">
        <v>79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" customHeight="1">
      <c r="A6" s="2" t="s">
        <v>80</v>
      </c>
      <c r="B6" s="13">
        <v>2028</v>
      </c>
      <c r="C6" s="5" t="s">
        <v>81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" customHeight="1">
      <c r="A7" s="2" t="s">
        <v>82</v>
      </c>
      <c r="B7" s="13">
        <v>2030</v>
      </c>
      <c r="C7" s="5" t="s">
        <v>81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4" customHeight="1">
      <c r="A8" s="2" t="s">
        <v>83</v>
      </c>
      <c r="B8" s="14">
        <v>0.01</v>
      </c>
      <c r="C8" s="5" t="s">
        <v>84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4" customHeight="1">
      <c r="A9" s="2" t="s">
        <v>85</v>
      </c>
      <c r="B9" s="13">
        <v>70</v>
      </c>
      <c r="C9" s="5" t="s">
        <v>86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4" customHeight="1">
      <c r="A10" s="2" t="s">
        <v>87</v>
      </c>
      <c r="B10" s="2">
        <v>2017</v>
      </c>
      <c r="C10" s="5" t="s">
        <v>88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4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82" customHeight="1">
      <c r="A13" s="15" t="s">
        <v>89</v>
      </c>
      <c r="B13" s="5" t="s">
        <v>90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82" customHeight="1">
      <c r="A14" s="15" t="s">
        <v>91</v>
      </c>
      <c r="B14" s="5" t="s">
        <v>92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82" customHeight="1">
      <c r="A15" s="15" t="s">
        <v>93</v>
      </c>
      <c r="B15" s="5" t="s">
        <v>94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82" customHeight="1">
      <c r="A16" s="15" t="s">
        <v>95</v>
      </c>
      <c r="B16" s="5" t="s">
        <v>96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82" customHeight="1">
      <c r="A17" s="15" t="s">
        <v>97</v>
      </c>
      <c r="B17" s="5" t="s">
        <v>98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82" customHeight="1">
      <c r="A18" s="15" t="s">
        <v>99</v>
      </c>
      <c r="B18" s="5" t="s">
        <v>100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82" customHeight="1">
      <c r="A19" s="15" t="s">
        <v>101</v>
      </c>
      <c r="B19" s="5" t="s">
        <v>102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82" customHeight="1">
      <c r="A20" s="15" t="s">
        <v>103</v>
      </c>
      <c r="B20" s="5" t="s">
        <v>104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82" customHeight="1">
      <c r="A21" s="15" t="s">
        <v>105</v>
      </c>
      <c r="B21" s="5" t="s">
        <v>106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82" customHeight="1">
      <c r="A22" s="15" t="s">
        <v>107</v>
      </c>
      <c r="B22" s="5" t="s">
        <v>108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82" customHeight="1">
      <c r="A23" s="15" t="s">
        <v>109</v>
      </c>
      <c r="B23" s="5" t="s">
        <v>110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82" customHeight="1">
      <c r="A24" s="15" t="s">
        <v>111</v>
      </c>
      <c r="B24" s="5" t="s">
        <v>112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82" customHeight="1">
      <c r="A25" s="15" t="s">
        <v>113</v>
      </c>
      <c r="B25" s="5" t="s">
        <v>114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82" customHeight="1">
      <c r="A26" s="15" t="s">
        <v>113</v>
      </c>
      <c r="B26" s="5" t="s">
        <v>115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82" customHeight="1">
      <c r="A27" s="15" t="s">
        <v>113</v>
      </c>
      <c r="B27" s="5" t="s">
        <v>116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2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2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4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5"/>
  <sheetViews>
    <sheetView showGridLines="0" workbookViewId="0"/>
  </sheetViews>
  <sheetFormatPr baseColWidth="10" defaultColWidth="8.83203125" defaultRowHeight="14"/>
  <cols>
    <col min="1" max="1" width="11" customWidth="1"/>
    <col min="2" max="2" width="36" customWidth="1"/>
    <col min="3" max="4" width="34" customWidth="1"/>
    <col min="5" max="5" width="79" customWidth="1"/>
  </cols>
  <sheetData>
    <row r="1" spans="1:15" ht="24" customHeight="1">
      <c r="A1" s="1" t="s">
        <v>117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>
      <c r="A2" s="3" t="s">
        <v>118</v>
      </c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2" customHeight="1">
      <c r="A4" s="4" t="s">
        <v>119</v>
      </c>
      <c r="B4" s="4" t="s">
        <v>120</v>
      </c>
      <c r="C4" s="4" t="s">
        <v>121</v>
      </c>
      <c r="D4" s="4" t="s">
        <v>122</v>
      </c>
      <c r="E4" s="4" t="s">
        <v>123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56" customHeight="1">
      <c r="A5" s="5">
        <v>2002</v>
      </c>
      <c r="B5" s="5" t="s">
        <v>124</v>
      </c>
      <c r="C5" s="5" t="s">
        <v>125</v>
      </c>
      <c r="D5" s="5" t="s">
        <v>126</v>
      </c>
      <c r="E5" s="5" t="s">
        <v>127</v>
      </c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56" customHeight="1">
      <c r="A6" s="5">
        <v>2004</v>
      </c>
      <c r="B6" s="5" t="s">
        <v>128</v>
      </c>
      <c r="C6" s="5" t="s">
        <v>125</v>
      </c>
      <c r="D6" s="5" t="s">
        <v>126</v>
      </c>
      <c r="E6" s="5" t="s">
        <v>129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56" customHeight="1">
      <c r="A7" s="5">
        <v>2006</v>
      </c>
      <c r="B7" s="5" t="s">
        <v>130</v>
      </c>
      <c r="C7" s="5" t="s">
        <v>125</v>
      </c>
      <c r="D7" s="5" t="s">
        <v>126</v>
      </c>
      <c r="E7" s="5" t="s">
        <v>131</v>
      </c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56" customHeight="1">
      <c r="A8" s="5">
        <v>2008</v>
      </c>
      <c r="B8" s="5" t="s">
        <v>132</v>
      </c>
      <c r="C8" s="5" t="s">
        <v>125</v>
      </c>
      <c r="D8" s="5" t="s">
        <v>126</v>
      </c>
      <c r="E8" s="5" t="s">
        <v>133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56" customHeight="1">
      <c r="A9" s="5">
        <v>2012</v>
      </c>
      <c r="B9" s="5" t="s">
        <v>134</v>
      </c>
      <c r="C9" s="5" t="s">
        <v>125</v>
      </c>
      <c r="D9" s="5" t="s">
        <v>126</v>
      </c>
      <c r="E9" s="5" t="s">
        <v>135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56" customHeight="1">
      <c r="A10" s="5">
        <v>2017</v>
      </c>
      <c r="B10" s="5" t="s">
        <v>136</v>
      </c>
      <c r="C10" s="5" t="s">
        <v>125</v>
      </c>
      <c r="D10" s="5" t="s">
        <v>126</v>
      </c>
      <c r="E10" s="5" t="s">
        <v>137</v>
      </c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56" customHeight="1">
      <c r="A11" s="5">
        <v>2020</v>
      </c>
      <c r="B11" s="5" t="s">
        <v>138</v>
      </c>
      <c r="C11" s="5" t="s">
        <v>125</v>
      </c>
      <c r="D11" s="5" t="s">
        <v>126</v>
      </c>
      <c r="E11" s="5" t="s">
        <v>139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56" customHeight="1">
      <c r="A12" s="5">
        <v>2022</v>
      </c>
      <c r="B12" s="5" t="s">
        <v>140</v>
      </c>
      <c r="C12" s="5" t="s">
        <v>125</v>
      </c>
      <c r="D12" s="5" t="s">
        <v>126</v>
      </c>
      <c r="E12" s="5" t="s">
        <v>141</v>
      </c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56" customHeight="1">
      <c r="A13" s="5">
        <v>2024</v>
      </c>
      <c r="B13" s="5" t="s">
        <v>142</v>
      </c>
      <c r="C13" s="5" t="s">
        <v>125</v>
      </c>
      <c r="D13" s="5" t="s">
        <v>126</v>
      </c>
      <c r="E13" s="5" t="s">
        <v>143</v>
      </c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56" customHeight="1">
      <c r="A14" s="5">
        <v>2026</v>
      </c>
      <c r="B14" s="5" t="s">
        <v>144</v>
      </c>
      <c r="C14" s="5" t="s">
        <v>125</v>
      </c>
      <c r="D14" s="5" t="s">
        <v>145</v>
      </c>
      <c r="E14" s="5" t="s">
        <v>146</v>
      </c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6" customHeight="1">
      <c r="A15" s="5">
        <v>2026</v>
      </c>
      <c r="B15" s="5" t="s">
        <v>147</v>
      </c>
      <c r="C15" s="5" t="s">
        <v>148</v>
      </c>
      <c r="D15" s="5" t="s">
        <v>149</v>
      </c>
      <c r="E15" s="5" t="s">
        <v>150</v>
      </c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56" customHeight="1">
      <c r="A16" s="5">
        <v>2026</v>
      </c>
      <c r="B16" s="5" t="s">
        <v>151</v>
      </c>
      <c r="C16" s="5" t="s">
        <v>152</v>
      </c>
      <c r="D16" s="5" t="s">
        <v>153</v>
      </c>
      <c r="E16" s="5" t="s">
        <v>154</v>
      </c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4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4" customHeight="1">
      <c r="A18" s="2" t="s">
        <v>155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4" customHeight="1">
      <c r="A19" s="2" t="s">
        <v>156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4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2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2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4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Prognose</vt:lpstr>
      <vt:lpstr>Historie</vt:lpstr>
      <vt:lpstr>Annahmen</vt:lpstr>
      <vt:lpstr>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Rudolf Ring</cp:lastModifiedBy>
  <dcterms:created xsi:type="dcterms:W3CDTF">2026-09-13T12:52:43Z</dcterms:created>
  <dcterms:modified xsi:type="dcterms:W3CDTF">2026-09-14T08:04:38Z</dcterms:modified>
</cp:coreProperties>
</file>